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2"/>
  </bookViews>
  <sheets>
    <sheet name="ANEXO IX - CFF" sheetId="1" r:id="rId1"/>
    <sheet name="ANEXO VIII-PLANILHA" sheetId="2" r:id="rId2"/>
    <sheet name="MEMÓRIA DE CÁLCULO" sheetId="3" r:id="rId3"/>
  </sheets>
  <definedNames>
    <definedName name="_xlnm.Print_Area" localSheetId="1">'ANEXO VIII-PLANILHA'!$A$1:$G$77</definedName>
    <definedName name="_xlnm.Print_Area" localSheetId="2">'MEMÓRIA DE CÁLCULO'!$A$1:$L$129</definedName>
    <definedName name="_xlnm.Print_Titles" localSheetId="1">'ANEXO VIII-PLANILHA'!$8:$8</definedName>
    <definedName name="_xlnm.Print_Titles" localSheetId="2">'MEMÓRIA DE CÁLCULO'!$8:$8</definedName>
  </definedNames>
  <calcPr fullCalcOnLoad="1"/>
</workbook>
</file>

<file path=xl/sharedStrings.xml><?xml version="1.0" encoding="utf-8"?>
<sst xmlns="http://schemas.openxmlformats.org/spreadsheetml/2006/main" count="422" uniqueCount="193">
  <si>
    <t>ITEM</t>
  </si>
  <si>
    <t>TOTAL</t>
  </si>
  <si>
    <t>SERVIÇOS PRELIMINARES</t>
  </si>
  <si>
    <t>m²</t>
  </si>
  <si>
    <t>m³</t>
  </si>
  <si>
    <t>2.1</t>
  </si>
  <si>
    <t>2.2</t>
  </si>
  <si>
    <t>2.3</t>
  </si>
  <si>
    <t>m</t>
  </si>
  <si>
    <t>2.4</t>
  </si>
  <si>
    <t>2.5</t>
  </si>
  <si>
    <t>2.6</t>
  </si>
  <si>
    <t>2.7</t>
  </si>
  <si>
    <t>2.8</t>
  </si>
  <si>
    <t>PINTURA</t>
  </si>
  <si>
    <t>DESCRIÇÃO</t>
  </si>
  <si>
    <t>UNID.</t>
  </si>
  <si>
    <t>QUANT.</t>
  </si>
  <si>
    <t>Preço sem BDI</t>
  </si>
  <si>
    <t>Chapisco com argamassa 1:3 cimento e areia, a peneira</t>
  </si>
  <si>
    <t>Reboco com argamassa 1:2:8 cimento, cal e areia</t>
  </si>
  <si>
    <t>2.9</t>
  </si>
  <si>
    <t>PREÇO TOTAL</t>
  </si>
  <si>
    <t>unid.</t>
  </si>
  <si>
    <t>Transporte de material demolido em caçamba</t>
  </si>
  <si>
    <t>% ACUMULADO</t>
  </si>
  <si>
    <t>% MENSAL</t>
  </si>
  <si>
    <t xml:space="preserve">SERVIÇOS PRELIMINARES </t>
  </si>
  <si>
    <t>INCID.</t>
  </si>
  <si>
    <t>CUSTO</t>
  </si>
  <si>
    <t>SERVIÇOS</t>
  </si>
  <si>
    <t>CRONOGRAMA FÍSICO-FINANCEIRO</t>
  </si>
  <si>
    <t>DATA:</t>
  </si>
  <si>
    <t>PRAZO:</t>
  </si>
  <si>
    <t>OBRA:</t>
  </si>
  <si>
    <t>MUNICÍPIO:</t>
  </si>
  <si>
    <t>FL: 01/01</t>
  </si>
  <si>
    <t>Placa de obra 3,00x1,50 m</t>
  </si>
  <si>
    <t>Calha de chapa galvanizada nº 22 GSG, desenvolvimento = 100cm</t>
  </si>
  <si>
    <t>MUNICÍPIO: São Gonçalo do Rio Abaixo/MG</t>
  </si>
  <si>
    <t>INSTALAÇÕES ELÉTRICAS</t>
  </si>
  <si>
    <t>3.1</t>
  </si>
  <si>
    <t>3.2</t>
  </si>
  <si>
    <t>DATA: Fevereiro de 2020</t>
  </si>
  <si>
    <t>Ref:. Preços Setop - Região Central c/desoneração - Novembro/2019</t>
  </si>
  <si>
    <t>1.1</t>
  </si>
  <si>
    <t>1.2</t>
  </si>
  <si>
    <t>Remoção de calha galvanizada ou pvc, inclusive afastamento</t>
  </si>
  <si>
    <t>Remoção de telha ondulada de fibrocimento, inclusive afastamento e empilhamento</t>
  </si>
  <si>
    <t>Remoção de rufo de chapa galvanizada, inclusive afastamento</t>
  </si>
  <si>
    <t>2.10</t>
  </si>
  <si>
    <t>Rufo e contra-rufo de chapa galvanizada nº 24, desenvolvimento = 20cm</t>
  </si>
  <si>
    <t>Condutor de agua pluvial do telhado em tubo de pvc esgoto, inclusive conexões e suportes 100 mm</t>
  </si>
  <si>
    <t>Cobertura em telha metálica galvanizada trapezoidal, tipo simples espessura 0,50mm,acabamento natural,inclusive acessórios para fixação, fornecimento e instalação, inclusive cumeeira</t>
  </si>
  <si>
    <t>Chapim metálico, com pingadeira, chapa galvanizada n° 24, desenvolvimento = 35 cm</t>
  </si>
  <si>
    <t>COBERTURA METÁLICA - CALHAS - RUFOS - CONDUTORES AGUA PLUVIAL</t>
  </si>
  <si>
    <t>Fornecimento de andaime metálico para fachada (Completo)</t>
  </si>
  <si>
    <t>m²/m</t>
  </si>
  <si>
    <t>Pintura impermeabilizante com argamassa polimérica - platinbanda lado interno</t>
  </si>
  <si>
    <t>subtotal item 1</t>
  </si>
  <si>
    <t>subtotal item 2</t>
  </si>
  <si>
    <t>FORRO GESSO</t>
  </si>
  <si>
    <t>Demolição de forro de gesso inclusive afastamento e empilhamento</t>
  </si>
  <si>
    <t>Forro de gesso em placas acartonadas - FGE,acabamento emassado e pintado com tinta acrílica, inclusive estruturas de fixação</t>
  </si>
  <si>
    <t>subtotal item 3</t>
  </si>
  <si>
    <t>TRATAMENTO DE TRINCAS/FISSURAS</t>
  </si>
  <si>
    <t>4.1</t>
  </si>
  <si>
    <t>Entelamento corretivo de superfície com trinca por retração ou dilatação, revestida com argamassa de cal hidratada e areia sem peneirar traço 1:3, largura da tela = 15 cm</t>
  </si>
  <si>
    <t>subtotal item 4</t>
  </si>
  <si>
    <t>5.1</t>
  </si>
  <si>
    <t>5.2</t>
  </si>
  <si>
    <t>5.3</t>
  </si>
  <si>
    <t>Ponto de luz embutido, incluindo eletroduto de PVC rigido e caixa com espelho - completo</t>
  </si>
  <si>
    <t>Ponto de interruptor, incluindo eletroduto pvc rigido e caixa com espelho - completo</t>
  </si>
  <si>
    <t>5.4</t>
  </si>
  <si>
    <t>Fio rígido isolação em pvc 450/750V # 2,5 mm²</t>
  </si>
  <si>
    <t>Luminária chanfrada completa para lâmpada led 2x32W completa</t>
  </si>
  <si>
    <t>INSTALAÇÕES HIDROSANITÁRIAS</t>
  </si>
  <si>
    <t>6.1</t>
  </si>
  <si>
    <t>6.2</t>
  </si>
  <si>
    <t>Ralo sifonado pvc cilindríco 100x70x40mm com grelha quadrada</t>
  </si>
  <si>
    <t>Torneira metálica para pia, bica móvel, acbamento cromado, com arejador, aplicação de mesa, inclusive engate flexível metálico,fornecimento e instalação</t>
  </si>
  <si>
    <t>subtotal item 5</t>
  </si>
  <si>
    <t xml:space="preserve">REVESTIMENTOS   </t>
  </si>
  <si>
    <t>7.1</t>
  </si>
  <si>
    <t>7.2</t>
  </si>
  <si>
    <t>Demolição de revestimento cerâmico,azulejo ou ladrilho hidráulico,inclusive afastamento</t>
  </si>
  <si>
    <t>Revestimento com cerâmica aplicado em parede,acabamento esmaltado,ambiente externo/interno,padrão extra,dimensão da peça até 2025cm²,PEI III,assentado com argamassa industrializada,inclusive rejuntamento</t>
  </si>
  <si>
    <t>subtotal item 7</t>
  </si>
  <si>
    <t>subtotal item 6</t>
  </si>
  <si>
    <t>8.1</t>
  </si>
  <si>
    <t>8.2</t>
  </si>
  <si>
    <t>8.3</t>
  </si>
  <si>
    <t>8.4</t>
  </si>
  <si>
    <t>Emboço com argamassa, traço 1:6 (cimento e areia), espessura 20mm, aplicação manual,preparo mecânico</t>
  </si>
  <si>
    <t>Preparação para emassamento ou pintura (látex/acrílica) em tetos e paredes, inclusive uma demão selador acrílico</t>
  </si>
  <si>
    <t xml:space="preserve">Emassamento em paredes e tetos com massa corrida (PVA), uma demão, inclusive lixamento para pintura </t>
  </si>
  <si>
    <t>Pintura acrílica em tetos e paredes, 2 demãos,acabamento acetinado,exclusive fundo selador</t>
  </si>
  <si>
    <t>Pintura com verniz sintético marítimo em esquadrias de madeira, duas demãos, acabamento tipo brilhante</t>
  </si>
  <si>
    <t>subtotal item 8</t>
  </si>
  <si>
    <t>PREÇO UNITÁRIO S/BDI</t>
  </si>
  <si>
    <t>PREÇO UNITÁRIO C/BDI</t>
  </si>
  <si>
    <t>Prazo de execução: 90 (noventa) dias</t>
  </si>
  <si>
    <t>OBRA: Serviços de reforma/manutenção civil preventiva no prédio da Câmara Municipal de São Gonçalo do Rio Abaixo</t>
  </si>
  <si>
    <t>Eng. Civil Tales Augusto Dias e Santiago - CREA-MG 85.083/D</t>
  </si>
  <si>
    <t>Eng. Civil Tales Augusto Dias e Santiago</t>
  </si>
  <si>
    <t>CREA-MG 85.083/D</t>
  </si>
  <si>
    <t>90 DIAS</t>
  </si>
  <si>
    <t>Serviços de reforma/manutenção civil preventiva no prédio da Câmara Municipal de São Gonçalo do Rio Abaixo</t>
  </si>
  <si>
    <t>SÃO GONÇALO DO RIO ABAIXO/MG</t>
  </si>
  <si>
    <t>COBERTURA METÁLICA - CALHAS - RUFOS - CONDUTORES AP</t>
  </si>
  <si>
    <t>FORRO DE GESSO</t>
  </si>
  <si>
    <t>REVESTIMENTOS</t>
  </si>
  <si>
    <t>MEMÓRIA DE CÁLCULO</t>
  </si>
  <si>
    <t>A= 14,72 x 19,35 x 1,115 = 327,55 m²</t>
  </si>
  <si>
    <t>Perímetro= 14,72+14,72+20+19,35m = 68,79m</t>
  </si>
  <si>
    <t>Quantidade aprox.: 5 pontos de 6 metros</t>
  </si>
  <si>
    <t>Perímetro= 14,72 m x 2 = 29,44 mts - Somente correção nos pontos com infiltrações</t>
  </si>
  <si>
    <t>A= (68,79m x 1,20m) = 82,55m²</t>
  </si>
  <si>
    <t>A= (3,50m x 7,00 m) x 2 = 49,00 m² x 2 meses = 98,00 m²/m</t>
  </si>
  <si>
    <t>A= 13,74+23,27+38,26+109,97+37,40+11,18+11,18= 245,00 m² - Foram considerados manutenções em todo o forro de gesso do 1° pavimento (todos os ambientes,devido infiltrações do telhado).</t>
  </si>
  <si>
    <t>Obs: Foram estimados 120 metros para tratamento das fissuras/trincas em diversos ambientes internos/externos da CMSGRA. Trincas provavelmente oriundas de retração ou dilatação.</t>
  </si>
  <si>
    <t>Obs: Considerar acréscimo de no mínimo 12 pontos de  iluminação/luminárias,interruptores,disjuntores,etc, no plenário da CMSGRA, seguindo o padrão de iluminação existente do mesmo, sem comprometer a carga de energia dimensionada para o prédio.</t>
  </si>
  <si>
    <t>7.3</t>
  </si>
  <si>
    <t>7.4</t>
  </si>
  <si>
    <t>7.5</t>
  </si>
  <si>
    <t>Obs: Foi considerado quantitativo mínimo de conexões/metais para fins de correção de possíveis vazamentos/infiltrações em tubulações,pisos e paredes de todos os banheiros da CMSGRA.</t>
  </si>
  <si>
    <t>A=(3,63+3,63+3,08)x3,50m=36,19 m² - Considerado quantitativo mínimo de revestimentos (demolição/chapisco/reboco/emboço/azulejo/rejunte,etc) para fins de correções de possíveis vazamentos/infiltrações em tubulações,pisos e paredes de todos os banheiros da CMSGRA.)</t>
  </si>
  <si>
    <t>Pavimento térreo</t>
  </si>
  <si>
    <t>1- Sala vereador 01</t>
  </si>
  <si>
    <t>UNIDADE</t>
  </si>
  <si>
    <t>teto</t>
  </si>
  <si>
    <t>paredes</t>
  </si>
  <si>
    <t>9- Cozinha</t>
  </si>
  <si>
    <t>2- Sala vereador 02</t>
  </si>
  <si>
    <t>3- Sala vereador 03</t>
  </si>
  <si>
    <t>4- Sala vereador 04</t>
  </si>
  <si>
    <t>5- Sala vereador 05</t>
  </si>
  <si>
    <t>6- Sala vereador 06</t>
  </si>
  <si>
    <t>7- Sala vereador 07</t>
  </si>
  <si>
    <t>8- Sala vereador 08</t>
  </si>
  <si>
    <t>10- Núcleo de informática</t>
  </si>
  <si>
    <t>11- Hall entrada</t>
  </si>
  <si>
    <t>12- Hall central</t>
  </si>
  <si>
    <t>13- Caixa escadas</t>
  </si>
  <si>
    <t>14- I.S Masculino</t>
  </si>
  <si>
    <t>15- I.S Feminino</t>
  </si>
  <si>
    <t>TOTAL GERAL - PAVIMENTO TÉRREO</t>
  </si>
  <si>
    <t>Pavimento 1 - 1° pavimento (Plenário)</t>
  </si>
  <si>
    <t>1- Gabinete jurídico</t>
  </si>
  <si>
    <t>2- Gabinete presidente</t>
  </si>
  <si>
    <t>3- Contabilidade</t>
  </si>
  <si>
    <t>4- Plenário</t>
  </si>
  <si>
    <t>5- Hall entrada</t>
  </si>
  <si>
    <t>6- I.S Masculino</t>
  </si>
  <si>
    <t>7- I.S Feminino</t>
  </si>
  <si>
    <t xml:space="preserve">TOTAL GERAL - 1° PAVIMENTO </t>
  </si>
  <si>
    <t>TOTAL GLOBAL - PAV. TÉRREO + 1° PAV.</t>
  </si>
  <si>
    <t>Memória de cálculo específica da preparação/emassamento e pintura acrílica em tetos e paredes internas de todos ambientes do pavimento térreo e do 1° pavimento do prédio da CMSGRA.</t>
  </si>
  <si>
    <t>Pintura com verniz sintético - Portas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</si>
  <si>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</si>
  <si>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</si>
  <si>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</si>
  <si>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</si>
  <si>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</si>
  <si>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</si>
  <si>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</si>
  <si>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</si>
  <si>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</si>
  <si>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</si>
  <si>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-</t>
  </si>
  <si>
    <t>Total geral - verniz:</t>
  </si>
  <si>
    <t>BDI COM DESONERAÇÃO: 31,29% - BDI (Conforme Acórdão n° 2622/13 e LEI n° 13.161 de 31/08/15) - ISS = 5%.</t>
  </si>
  <si>
    <t>IMPERMEABILIZAÇÃO VARANDA/ESTAR</t>
  </si>
  <si>
    <t>9.1</t>
  </si>
  <si>
    <t>9.2</t>
  </si>
  <si>
    <t>9.3</t>
  </si>
  <si>
    <t>9.4</t>
  </si>
  <si>
    <t>9.5</t>
  </si>
  <si>
    <t>9.6</t>
  </si>
  <si>
    <t>9.7</t>
  </si>
  <si>
    <t>subtotal item 9</t>
  </si>
  <si>
    <t>Demolição de piso cerâmico ou ladrilho hidráulico</t>
  </si>
  <si>
    <t>Camada de regularização com argamassa, traço 1:3 (cimento e areia), esp. 20mm, aplicação manual, preparo mecânico</t>
  </si>
  <si>
    <t>Impermeabilização com manta asfáltica pré-fabricada, espessura=4mm</t>
  </si>
  <si>
    <t>Proteção mecânica com argamassa, traço 1:3 (cimento e areia), esp. 20mm, aplicação manual, preparo mecânico</t>
  </si>
  <si>
    <t>Ponto de esgoto, incluindo tubo de pvc rígido soldável de 40mm e conexões (lavatórios,mictórios,ralos sifonados,,etc)</t>
  </si>
  <si>
    <t>Condutor de agua pluvial do telhado em tubo de pvc esgoto, inclusive conexões e suportes 75 mm</t>
  </si>
  <si>
    <t>Revestimento com ladrilho hidráulico aplicado em piso (25x25cm) com junta seca, na cor natural, assentamento com argamassa industrializada</t>
  </si>
  <si>
    <t>9.8</t>
  </si>
  <si>
    <t>01 unidade</t>
  </si>
  <si>
    <t xml:space="preserve">10 metros </t>
  </si>
  <si>
    <t>PLANILHA DE QUANTITATIVOS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</si>
</sst>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\ #,##0_);\(&quot;R$ &quot;\ #,##0\)"/>
    <numFmt numFmtId="173" formatCode="&quot;R$ &quot;\ #,##0_);[Red]\(&quot;R$ &quot;\ #,##0\)"/>
    <numFmt numFmtId="174" formatCode="&quot;R$ &quot;\ #,##0.00_);\(&quot;R$ &quot;\ #,##0.00\)"/>
    <numFmt numFmtId="175" formatCode="&quot;R$ &quot;\ #,##0.00_);[Red]\(&quot;R$ &quot;\ #,##0.00\)"/>
    <numFmt numFmtId="176" formatCode="_(&quot;R$ &quot;\ * #,##0_);_(&quot;R$ &quot;\ * \(#,##0\);_(&quot;R$ &quot;\ * &quot;-&quot;_);_(@_)"/>
    <numFmt numFmtId="177" formatCode="_(&quot;R$ &quot;\ * #,##0.00_);_(&quot;R$ &quot;\ * \(#,##0.00\);_(&quot;R$ &quot;\ * &quot;-&quot;??_);_(@_)"/>
    <numFmt numFmtId="178" formatCode="_(&quot;R$&quot;* #,##0.00_);_(&quot;R$&quot;* \(#,##0.00\);_(&quot;R$&quot;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_(&quot;R$ &quot;* #,##0.000_);_(&quot;R$ &quot;* \(#,##0.000\);_(&quot;R$ &quot;* &quot;-&quot;??_);_(@_)"/>
    <numFmt numFmtId="183" formatCode="&quot;R$ &quot;#,##0.00"/>
    <numFmt numFmtId="184" formatCode="0.0%"/>
    <numFmt numFmtId="185" formatCode="_(* #,##0_);_(* \(#,##0\);_(* &quot;-&quot;??_);_(@_)"/>
    <numFmt numFmtId="186" formatCode="_(* #,##0.000_);_(* \(#,##0.000\);_(* &quot;-&quot;??_);_(@_)"/>
    <numFmt numFmtId="187" formatCode="[$€-2]\ #,##0.00_);[Red]\([$€-2]\ #,##0.00\)"/>
    <numFmt numFmtId="188" formatCode="0.0"/>
    <numFmt numFmtId="189" formatCode="0.0000"/>
    <numFmt numFmtId="190" formatCode="0.0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8"/>
      <name val="Arial"/>
      <family val="0"/>
    </font>
    <font>
      <sz val="16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dotted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71" fontId="0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3" fontId="0" fillId="0" borderId="0" xfId="0" applyNumberFormat="1" applyBorder="1" applyAlignment="1">
      <alignment/>
    </xf>
    <xf numFmtId="171" fontId="0" fillId="0" borderId="10" xfId="64" applyNumberFormat="1" applyFont="1" applyFill="1" applyBorder="1" applyAlignment="1">
      <alignment horizontal="right" vertical="center" wrapText="1"/>
    </xf>
    <xf numFmtId="171" fontId="0" fillId="0" borderId="11" xfId="64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justify" vertic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171" fontId="0" fillId="0" borderId="15" xfId="64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justify" vertical="center" wrapText="1"/>
    </xf>
    <xf numFmtId="171" fontId="0" fillId="0" borderId="15" xfId="64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10" fontId="0" fillId="0" borderId="16" xfId="52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5" fillId="0" borderId="19" xfId="0" applyFont="1" applyBorder="1" applyAlignment="1">
      <alignment/>
    </xf>
    <xf numFmtId="171" fontId="1" fillId="0" borderId="20" xfId="55" applyNumberFormat="1" applyFont="1" applyBorder="1" applyAlignment="1">
      <alignment horizontal="center"/>
    </xf>
    <xf numFmtId="171" fontId="1" fillId="0" borderId="20" xfId="55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171" fontId="0" fillId="0" borderId="20" xfId="55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5" fillId="0" borderId="22" xfId="0" applyFont="1" applyBorder="1" applyAlignment="1">
      <alignment/>
    </xf>
    <xf numFmtId="2" fontId="0" fillId="0" borderId="21" xfId="0" applyNumberFormat="1" applyFont="1" applyBorder="1" applyAlignment="1">
      <alignment horizontal="center"/>
    </xf>
    <xf numFmtId="171" fontId="0" fillId="0" borderId="20" xfId="55" applyNumberFormat="1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171" fontId="5" fillId="0" borderId="20" xfId="55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3" xfId="0" applyFont="1" applyBorder="1" applyAlignment="1">
      <alignment/>
    </xf>
    <xf numFmtId="171" fontId="0" fillId="0" borderId="24" xfId="55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0" fontId="0" fillId="0" borderId="16" xfId="0" applyNumberFormat="1" applyFont="1" applyBorder="1" applyAlignment="1">
      <alignment horizontal="center"/>
    </xf>
    <xf numFmtId="171" fontId="0" fillId="0" borderId="17" xfId="55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7" xfId="0" applyFont="1" applyBorder="1" applyAlignment="1">
      <alignment/>
    </xf>
    <xf numFmtId="2" fontId="0" fillId="0" borderId="20" xfId="55" applyNumberFormat="1" applyFont="1" applyBorder="1" applyAlignment="1">
      <alignment horizontal="right"/>
    </xf>
    <xf numFmtId="2" fontId="0" fillId="0" borderId="20" xfId="0" applyNumberFormat="1" applyFont="1" applyBorder="1" applyAlignment="1">
      <alignment horizontal="right"/>
    </xf>
    <xf numFmtId="9" fontId="0" fillId="0" borderId="16" xfId="52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5" fillId="0" borderId="22" xfId="0" applyFont="1" applyBorder="1" applyAlignment="1">
      <alignment horizontal="right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5" fillId="0" borderId="2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9" xfId="0" applyFont="1" applyBorder="1" applyAlignment="1">
      <alignment/>
    </xf>
    <xf numFmtId="43" fontId="1" fillId="0" borderId="24" xfId="55" applyNumberFormat="1" applyFont="1" applyBorder="1" applyAlignment="1">
      <alignment horizontal="center"/>
    </xf>
    <xf numFmtId="0" fontId="5" fillId="0" borderId="27" xfId="0" applyFont="1" applyBorder="1" applyAlignment="1">
      <alignment/>
    </xf>
    <xf numFmtId="171" fontId="0" fillId="0" borderId="16" xfId="55" applyFont="1" applyBorder="1" applyAlignment="1">
      <alignment horizontal="center"/>
    </xf>
    <xf numFmtId="10" fontId="0" fillId="0" borderId="20" xfId="52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4" fontId="4" fillId="0" borderId="15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171" fontId="0" fillId="0" borderId="24" xfId="55" applyNumberFormat="1" applyFont="1" applyBorder="1" applyAlignment="1">
      <alignment horizontal="right"/>
    </xf>
    <xf numFmtId="2" fontId="0" fillId="0" borderId="30" xfId="52" applyNumberFormat="1" applyFont="1" applyBorder="1" applyAlignment="1">
      <alignment horizontal="center"/>
    </xf>
    <xf numFmtId="171" fontId="1" fillId="0" borderId="31" xfId="55" applyNumberFormat="1" applyFont="1" applyBorder="1" applyAlignment="1">
      <alignment horizontal="center"/>
    </xf>
    <xf numFmtId="171" fontId="1" fillId="0" borderId="32" xfId="55" applyNumberFormat="1" applyFont="1" applyBorder="1" applyAlignment="1">
      <alignment horizontal="center"/>
    </xf>
    <xf numFmtId="171" fontId="0" fillId="0" borderId="32" xfId="55" applyFont="1" applyBorder="1" applyAlignment="1">
      <alignment horizontal="center"/>
    </xf>
    <xf numFmtId="0" fontId="0" fillId="0" borderId="33" xfId="0" applyFont="1" applyFill="1" applyBorder="1" applyAlignment="1">
      <alignment horizontal="center" vertical="center"/>
    </xf>
    <xf numFmtId="171" fontId="0" fillId="0" borderId="34" xfId="64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171" fontId="0" fillId="0" borderId="35" xfId="64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171" fontId="0" fillId="0" borderId="36" xfId="64" applyFont="1" applyFill="1" applyBorder="1" applyAlignment="1">
      <alignment horizontal="center" vertical="center"/>
    </xf>
    <xf numFmtId="171" fontId="0" fillId="0" borderId="37" xfId="64" applyNumberFormat="1" applyFont="1" applyFill="1" applyBorder="1" applyAlignment="1">
      <alignment horizontal="right" vertical="center" wrapText="1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4" fontId="0" fillId="0" borderId="30" xfId="0" applyNumberFormat="1" applyFont="1" applyBorder="1" applyAlignment="1">
      <alignment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justify" vertical="center" wrapText="1"/>
    </xf>
    <xf numFmtId="171" fontId="0" fillId="0" borderId="42" xfId="64" applyFont="1" applyFill="1" applyBorder="1" applyAlignment="1">
      <alignment horizontal="center" vertical="center"/>
    </xf>
    <xf numFmtId="0" fontId="8" fillId="0" borderId="27" xfId="0" applyFont="1" applyBorder="1" applyAlignment="1">
      <alignment/>
    </xf>
    <xf numFmtId="0" fontId="8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2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26" xfId="0" applyBorder="1" applyAlignment="1">
      <alignment/>
    </xf>
    <xf numFmtId="0" fontId="5" fillId="0" borderId="0" xfId="0" applyFont="1" applyBorder="1" applyAlignment="1">
      <alignment/>
    </xf>
    <xf numFmtId="0" fontId="5" fillId="0" borderId="25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5" fillId="0" borderId="22" xfId="0" applyFont="1" applyBorder="1" applyAlignment="1">
      <alignment/>
    </xf>
    <xf numFmtId="0" fontId="5" fillId="0" borderId="21" xfId="0" applyFont="1" applyBorder="1" applyAlignment="1">
      <alignment/>
    </xf>
    <xf numFmtId="14" fontId="0" fillId="0" borderId="22" xfId="0" applyNumberFormat="1" applyFont="1" applyBorder="1" applyAlignment="1">
      <alignment horizontal="center"/>
    </xf>
    <xf numFmtId="0" fontId="1" fillId="0" borderId="3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171" fontId="0" fillId="0" borderId="15" xfId="64" applyFont="1" applyFill="1" applyBorder="1" applyAlignment="1">
      <alignment vertical="center"/>
    </xf>
    <xf numFmtId="171" fontId="0" fillId="0" borderId="10" xfId="64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/>
    </xf>
    <xf numFmtId="171" fontId="0" fillId="0" borderId="10" xfId="64" applyNumberFormat="1" applyFont="1" applyFill="1" applyBorder="1" applyAlignment="1">
      <alignment horizontal="center" vertical="center" wrapText="1"/>
    </xf>
    <xf numFmtId="171" fontId="1" fillId="0" borderId="48" xfId="64" applyFont="1" applyFill="1" applyBorder="1" applyAlignment="1">
      <alignment horizontal="center" vertical="center"/>
    </xf>
    <xf numFmtId="171" fontId="1" fillId="0" borderId="35" xfId="64" applyFont="1" applyFill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0" fontId="1" fillId="0" borderId="10" xfId="0" applyFont="1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center" vertical="center" wrapText="1"/>
    </xf>
    <xf numFmtId="171" fontId="0" fillId="0" borderId="11" xfId="64" applyFont="1" applyFill="1" applyBorder="1" applyAlignment="1">
      <alignment horizontal="right"/>
    </xf>
    <xf numFmtId="171" fontId="0" fillId="0" borderId="49" xfId="64" applyFont="1" applyFill="1" applyBorder="1" applyAlignment="1">
      <alignment horizontal="center" vertical="center"/>
    </xf>
    <xf numFmtId="171" fontId="0" fillId="0" borderId="49" xfId="64" applyNumberFormat="1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horizontal="center" vertical="center"/>
    </xf>
    <xf numFmtId="171" fontId="0" fillId="0" borderId="36" xfId="64" applyFont="1" applyFill="1" applyBorder="1" applyAlignment="1">
      <alignment horizontal="right"/>
    </xf>
    <xf numFmtId="171" fontId="0" fillId="0" borderId="50" xfId="64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justify" vertical="center" wrapText="1"/>
    </xf>
    <xf numFmtId="171" fontId="0" fillId="0" borderId="40" xfId="64" applyFont="1" applyFill="1" applyBorder="1" applyAlignment="1">
      <alignment horizontal="right"/>
    </xf>
    <xf numFmtId="171" fontId="1" fillId="0" borderId="53" xfId="0" applyNumberFormat="1" applyFont="1" applyFill="1" applyBorder="1" applyAlignment="1">
      <alignment vertic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center" vertical="center" wrapText="1"/>
    </xf>
    <xf numFmtId="171" fontId="0" fillId="0" borderId="14" xfId="64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55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49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4" fontId="8" fillId="0" borderId="0" xfId="0" applyNumberFormat="1" applyFont="1" applyAlignment="1">
      <alignment/>
    </xf>
    <xf numFmtId="0" fontId="1" fillId="0" borderId="5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0" fillId="0" borderId="55" xfId="0" applyNumberFormat="1" applyBorder="1" applyAlignment="1">
      <alignment/>
    </xf>
    <xf numFmtId="4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0" fillId="0" borderId="49" xfId="0" applyNumberFormat="1" applyBorder="1" applyAlignment="1">
      <alignment/>
    </xf>
    <xf numFmtId="4" fontId="0" fillId="0" borderId="57" xfId="0" applyNumberFormat="1" applyBorder="1" applyAlignment="1">
      <alignment/>
    </xf>
    <xf numFmtId="4" fontId="1" fillId="0" borderId="57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3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18" xfId="0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8" fillId="0" borderId="22" xfId="0" applyFont="1" applyBorder="1" applyAlignment="1">
      <alignment horizontal="center"/>
    </xf>
    <xf numFmtId="171" fontId="0" fillId="0" borderId="40" xfId="64" applyFont="1" applyFill="1" applyBorder="1" applyAlignment="1">
      <alignment horizontal="center" vertical="center"/>
    </xf>
    <xf numFmtId="171" fontId="0" fillId="0" borderId="52" xfId="64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171" fontId="0" fillId="0" borderId="58" xfId="64" applyNumberFormat="1" applyFont="1" applyFill="1" applyBorder="1" applyAlignment="1">
      <alignment horizontal="right" vertical="center" wrapText="1"/>
    </xf>
    <xf numFmtId="171" fontId="0" fillId="0" borderId="15" xfId="64" applyFont="1" applyFill="1" applyBorder="1" applyAlignment="1">
      <alignment horizontal="right"/>
    </xf>
    <xf numFmtId="171" fontId="0" fillId="0" borderId="59" xfId="64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4" fontId="0" fillId="0" borderId="11" xfId="0" applyNumberFormat="1" applyFont="1" applyBorder="1" applyAlignment="1">
      <alignment/>
    </xf>
    <xf numFmtId="171" fontId="0" fillId="0" borderId="60" xfId="64" applyNumberFormat="1" applyFont="1" applyFill="1" applyBorder="1" applyAlignment="1">
      <alignment horizontal="right" wrapText="1"/>
    </xf>
    <xf numFmtId="171" fontId="0" fillId="0" borderId="49" xfId="64" applyNumberFormat="1" applyFont="1" applyFill="1" applyBorder="1" applyAlignment="1">
      <alignment horizontal="right" wrapText="1"/>
    </xf>
    <xf numFmtId="171" fontId="0" fillId="0" borderId="35" xfId="64" applyFont="1" applyFill="1" applyBorder="1" applyAlignment="1">
      <alignment horizontal="center"/>
    </xf>
    <xf numFmtId="171" fontId="0" fillId="0" borderId="34" xfId="64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justify" vertical="center" wrapText="1"/>
    </xf>
    <xf numFmtId="0" fontId="0" fillId="0" borderId="27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9" fillId="0" borderId="29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0" fillId="0" borderId="0" xfId="0" applyNumberFormat="1" applyBorder="1" applyAlignment="1">
      <alignment horizontal="left" wrapText="1"/>
    </xf>
    <xf numFmtId="49" fontId="0" fillId="0" borderId="25" xfId="0" applyNumberFormat="1" applyBorder="1" applyAlignment="1">
      <alignment horizontal="left" wrapText="1"/>
    </xf>
    <xf numFmtId="171" fontId="1" fillId="0" borderId="60" xfId="64" applyNumberFormat="1" applyFont="1" applyFill="1" applyBorder="1" applyAlignment="1">
      <alignment horizontal="center" vertical="center" wrapText="1"/>
    </xf>
    <xf numFmtId="171" fontId="1" fillId="0" borderId="62" xfId="64" applyNumberFormat="1" applyFont="1" applyFill="1" applyBorder="1" applyAlignment="1">
      <alignment horizontal="center" vertical="center" wrapText="1"/>
    </xf>
    <xf numFmtId="171" fontId="1" fillId="0" borderId="11" xfId="6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0" fontId="1" fillId="0" borderId="63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49" fontId="4" fillId="0" borderId="55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49" fontId="4" fillId="0" borderId="57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16" borderId="0" xfId="0" applyFont="1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0" fillId="0" borderId="6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6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3" borderId="64" xfId="0" applyFont="1" applyFill="1" applyBorder="1" applyAlignment="1">
      <alignment horizontal="center"/>
    </xf>
    <xf numFmtId="0" fontId="0" fillId="3" borderId="56" xfId="0" applyFill="1" applyBorder="1" applyAlignment="1">
      <alignment horizontal="center"/>
    </xf>
    <xf numFmtId="0" fontId="0" fillId="16" borderId="56" xfId="0" applyFont="1" applyFill="1" applyBorder="1" applyAlignment="1">
      <alignment horizontal="center"/>
    </xf>
    <xf numFmtId="0" fontId="0" fillId="16" borderId="56" xfId="0" applyFill="1" applyBorder="1" applyAlignment="1">
      <alignment horizontal="center"/>
    </xf>
    <xf numFmtId="4" fontId="0" fillId="0" borderId="55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Porcentagem 2" xfId="52"/>
    <cellStyle name="Saíd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504825" cy="0"/>
          <a:chOff x="0" y="0"/>
          <a:chExt cx="879" cy="70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879" cy="70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879" cy="70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Rectangle 4"/>
          <xdr:cNvSpPr>
            <a:spLocks/>
          </xdr:cNvSpPr>
        </xdr:nvSpPr>
        <xdr:spPr>
          <a:xfrm>
            <a:off x="0" y="0"/>
            <a:ext cx="879" cy="701"/>
          </a:xfrm>
          <a:prstGeom prst="rect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504825" cy="0"/>
          <a:chOff x="0" y="0"/>
          <a:chExt cx="879" cy="70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879" cy="70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879" cy="70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Rectangle 4"/>
          <xdr:cNvSpPr>
            <a:spLocks/>
          </xdr:cNvSpPr>
        </xdr:nvSpPr>
        <xdr:spPr>
          <a:xfrm>
            <a:off x="0" y="0"/>
            <a:ext cx="879" cy="701"/>
          </a:xfrm>
          <a:prstGeom prst="rect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E28" sqref="E28"/>
    </sheetView>
  </sheetViews>
  <sheetFormatPr defaultColWidth="11.421875" defaultRowHeight="12.75"/>
  <cols>
    <col min="1" max="1" width="9.7109375" style="23" customWidth="1"/>
    <col min="2" max="2" width="20.421875" style="23" customWidth="1"/>
    <col min="3" max="3" width="5.8515625" style="23" customWidth="1"/>
    <col min="4" max="4" width="10.140625" style="23" customWidth="1"/>
    <col min="5" max="5" width="11.57421875" style="23" customWidth="1"/>
    <col min="6" max="6" width="6.28125" style="23" customWidth="1"/>
    <col min="7" max="7" width="11.28125" style="23" bestFit="1" customWidth="1"/>
    <col min="8" max="9" width="11.28125" style="23" customWidth="1"/>
    <col min="10" max="10" width="11.57421875" style="23" customWidth="1"/>
    <col min="11" max="11" width="12.00390625" style="23" customWidth="1"/>
    <col min="12" max="12" width="11.28125" style="23" hidden="1" customWidth="1"/>
    <col min="13" max="13" width="16.140625" style="23" bestFit="1" customWidth="1"/>
    <col min="14" max="16384" width="11.421875" style="23" customWidth="1"/>
  </cols>
  <sheetData>
    <row r="1" spans="1:13" ht="18" thickBot="1">
      <c r="A1" s="63" t="s">
        <v>36</v>
      </c>
      <c r="B1" s="213" t="s">
        <v>31</v>
      </c>
      <c r="C1" s="214"/>
      <c r="D1" s="214"/>
      <c r="E1" s="214"/>
      <c r="F1" s="94"/>
      <c r="G1" s="95"/>
      <c r="H1" s="95"/>
      <c r="I1" s="95"/>
      <c r="J1" s="95"/>
      <c r="K1" s="96"/>
      <c r="L1" s="96"/>
      <c r="M1" s="97"/>
    </row>
    <row r="2" spans="1:13" ht="15">
      <c r="A2" s="138" t="s">
        <v>35</v>
      </c>
      <c r="B2" s="62" t="s">
        <v>109</v>
      </c>
      <c r="C2" s="62"/>
      <c r="D2" s="62"/>
      <c r="E2" s="62"/>
      <c r="F2" s="98"/>
      <c r="G2" s="211"/>
      <c r="H2" s="211"/>
      <c r="I2" s="211"/>
      <c r="J2" s="211"/>
      <c r="K2" s="211"/>
      <c r="L2" s="99"/>
      <c r="M2" s="100"/>
    </row>
    <row r="3" spans="1:13" ht="39.75" customHeight="1">
      <c r="A3" s="139" t="s">
        <v>34</v>
      </c>
      <c r="B3" s="219" t="s">
        <v>108</v>
      </c>
      <c r="C3" s="219"/>
      <c r="D3" s="219"/>
      <c r="E3" s="220"/>
      <c r="F3" s="98"/>
      <c r="G3" s="211" t="s">
        <v>105</v>
      </c>
      <c r="H3" s="212"/>
      <c r="I3" s="212"/>
      <c r="J3" s="212"/>
      <c r="K3" s="212"/>
      <c r="L3" s="99"/>
      <c r="M3" s="100"/>
    </row>
    <row r="4" spans="1:13" ht="13.5">
      <c r="A4" s="140"/>
      <c r="B4" s="9"/>
      <c r="C4" s="9"/>
      <c r="D4" s="9"/>
      <c r="E4" s="9"/>
      <c r="F4" s="101"/>
      <c r="G4" s="211" t="s">
        <v>106</v>
      </c>
      <c r="H4" s="211"/>
      <c r="I4" s="211"/>
      <c r="J4" s="211"/>
      <c r="K4" s="211"/>
      <c r="L4" s="102"/>
      <c r="M4" s="103"/>
    </row>
    <row r="5" spans="1:13" ht="13.5" thickBot="1">
      <c r="A5" s="141" t="s">
        <v>33</v>
      </c>
      <c r="B5" s="61" t="s">
        <v>107</v>
      </c>
      <c r="C5" s="61"/>
      <c r="D5" s="60" t="s">
        <v>32</v>
      </c>
      <c r="E5" s="108">
        <v>43872</v>
      </c>
      <c r="F5" s="104"/>
      <c r="G5" s="105"/>
      <c r="H5" s="105"/>
      <c r="I5" s="105"/>
      <c r="J5" s="105"/>
      <c r="K5" s="106"/>
      <c r="L5" s="106"/>
      <c r="M5" s="107"/>
    </row>
    <row r="6" spans="1:13" ht="13.5" thickBot="1">
      <c r="A6" s="215" t="s">
        <v>31</v>
      </c>
      <c r="B6" s="216"/>
      <c r="C6" s="216"/>
      <c r="D6" s="216"/>
      <c r="E6" s="216"/>
      <c r="F6" s="217"/>
      <c r="G6" s="217"/>
      <c r="H6" s="217"/>
      <c r="I6" s="217"/>
      <c r="J6" s="217"/>
      <c r="K6" s="217"/>
      <c r="L6" s="217"/>
      <c r="M6" s="218"/>
    </row>
    <row r="7" spans="1:13" ht="10.5" thickBot="1">
      <c r="A7" s="59" t="s">
        <v>0</v>
      </c>
      <c r="B7" s="208" t="s">
        <v>30</v>
      </c>
      <c r="C7" s="209"/>
      <c r="D7" s="210"/>
      <c r="E7" s="59" t="s">
        <v>29</v>
      </c>
      <c r="F7" s="59" t="s">
        <v>28</v>
      </c>
      <c r="G7" s="59">
        <v>1</v>
      </c>
      <c r="H7" s="59">
        <v>2</v>
      </c>
      <c r="I7" s="59">
        <v>3</v>
      </c>
      <c r="J7" s="59"/>
      <c r="K7" s="59"/>
      <c r="L7" s="59">
        <v>6</v>
      </c>
      <c r="M7" s="59" t="s">
        <v>1</v>
      </c>
    </row>
    <row r="8" spans="1:13" ht="15.75" customHeight="1">
      <c r="A8" s="26">
        <v>1</v>
      </c>
      <c r="B8" s="54" t="s">
        <v>27</v>
      </c>
      <c r="C8" s="53"/>
      <c r="D8" s="52"/>
      <c r="E8" s="51">
        <v>1598.39</v>
      </c>
      <c r="F8" s="43">
        <f>E8/E$27*100</f>
        <v>1.1742001906114634</v>
      </c>
      <c r="G8" s="25">
        <v>1</v>
      </c>
      <c r="H8" s="25"/>
      <c r="I8" s="57"/>
      <c r="J8" s="57"/>
      <c r="K8" s="57"/>
      <c r="L8" s="25"/>
      <c r="M8" s="57">
        <f>SUM(G8:K8)</f>
        <v>1</v>
      </c>
    </row>
    <row r="9" spans="1:13" s="24" customFormat="1" ht="15.75" customHeight="1" thickBot="1">
      <c r="A9" s="64"/>
      <c r="B9" s="49"/>
      <c r="C9" s="48"/>
      <c r="D9" s="47"/>
      <c r="E9" s="32"/>
      <c r="F9" s="31"/>
      <c r="G9" s="32">
        <f>G8*E8</f>
        <v>1598.39</v>
      </c>
      <c r="H9" s="36"/>
      <c r="I9" s="32"/>
      <c r="J9" s="32"/>
      <c r="K9" s="32"/>
      <c r="L9" s="32"/>
      <c r="M9" s="32">
        <f>SUM(G9:L9)</f>
        <v>1598.39</v>
      </c>
    </row>
    <row r="10" spans="1:13" ht="15.75" customHeight="1">
      <c r="A10" s="26">
        <v>2</v>
      </c>
      <c r="B10" s="202" t="s">
        <v>110</v>
      </c>
      <c r="C10" s="203"/>
      <c r="D10" s="204"/>
      <c r="E10" s="51">
        <v>42203.11</v>
      </c>
      <c r="F10" s="43">
        <f>E10/E$27*100</f>
        <v>31.00300915696204</v>
      </c>
      <c r="G10" s="25">
        <v>1</v>
      </c>
      <c r="H10" s="25"/>
      <c r="I10" s="50"/>
      <c r="J10" s="25"/>
      <c r="K10" s="57"/>
      <c r="L10" s="25"/>
      <c r="M10" s="57">
        <f>SUM(G10:K10)</f>
        <v>1</v>
      </c>
    </row>
    <row r="11" spans="1:13" s="24" customFormat="1" ht="15.75" customHeight="1" thickBot="1">
      <c r="A11" s="64"/>
      <c r="B11" s="205"/>
      <c r="C11" s="206"/>
      <c r="D11" s="207"/>
      <c r="E11" s="32"/>
      <c r="F11" s="31"/>
      <c r="G11" s="32">
        <f>E10*G10</f>
        <v>42203.11</v>
      </c>
      <c r="H11" s="36"/>
      <c r="I11" s="32"/>
      <c r="J11" s="32"/>
      <c r="K11" s="32"/>
      <c r="L11" s="32"/>
      <c r="M11" s="32">
        <f aca="true" t="shared" si="0" ref="M11:M23">SUM(G11:L11)</f>
        <v>42203.11</v>
      </c>
    </row>
    <row r="12" spans="1:13" ht="15.75" customHeight="1">
      <c r="A12" s="26">
        <v>3</v>
      </c>
      <c r="B12" s="46" t="s">
        <v>111</v>
      </c>
      <c r="C12" s="53"/>
      <c r="D12" s="52"/>
      <c r="E12" s="51">
        <v>16874.31</v>
      </c>
      <c r="F12" s="43">
        <f>E12/E$27*100</f>
        <v>12.396109847056678</v>
      </c>
      <c r="G12" s="25">
        <v>0.5</v>
      </c>
      <c r="H12" s="25">
        <v>0.5</v>
      </c>
      <c r="I12" s="50"/>
      <c r="J12" s="50"/>
      <c r="K12" s="57"/>
      <c r="L12" s="25"/>
      <c r="M12" s="57">
        <f t="shared" si="0"/>
        <v>1</v>
      </c>
    </row>
    <row r="13" spans="1:13" s="24" customFormat="1" ht="15.75" customHeight="1" thickBot="1">
      <c r="A13" s="64"/>
      <c r="B13" s="49"/>
      <c r="C13" s="48"/>
      <c r="D13" s="47"/>
      <c r="E13" s="32"/>
      <c r="F13" s="31"/>
      <c r="G13" s="36">
        <f>E12*G12</f>
        <v>8437.155</v>
      </c>
      <c r="H13" s="36">
        <f>E12*H12</f>
        <v>8437.155</v>
      </c>
      <c r="I13" s="32"/>
      <c r="J13" s="32"/>
      <c r="K13" s="32"/>
      <c r="L13" s="32"/>
      <c r="M13" s="32">
        <f t="shared" si="0"/>
        <v>16874.31</v>
      </c>
    </row>
    <row r="14" spans="1:13" s="24" customFormat="1" ht="15.75" customHeight="1">
      <c r="A14" s="26">
        <v>4</v>
      </c>
      <c r="B14" s="54" t="s">
        <v>65</v>
      </c>
      <c r="C14" s="53"/>
      <c r="D14" s="52"/>
      <c r="E14" s="51">
        <v>2000.86</v>
      </c>
      <c r="F14" s="43">
        <f>E14/E$27*100</f>
        <v>1.4698604179123071</v>
      </c>
      <c r="G14" s="25">
        <v>1</v>
      </c>
      <c r="H14" s="25"/>
      <c r="I14" s="50"/>
      <c r="J14" s="50"/>
      <c r="K14" s="25"/>
      <c r="L14" s="25"/>
      <c r="M14" s="57">
        <f t="shared" si="0"/>
        <v>1</v>
      </c>
    </row>
    <row r="15" spans="1:13" s="24" customFormat="1" ht="15.75" customHeight="1" thickBot="1">
      <c r="A15" s="64"/>
      <c r="B15" s="49"/>
      <c r="C15" s="48"/>
      <c r="D15" s="47"/>
      <c r="E15" s="32"/>
      <c r="F15" s="31"/>
      <c r="G15" s="32">
        <f>+G14*E14</f>
        <v>2000.86</v>
      </c>
      <c r="H15" s="36"/>
      <c r="I15" s="32"/>
      <c r="J15" s="32"/>
      <c r="K15" s="32"/>
      <c r="L15" s="32"/>
      <c r="M15" s="32">
        <f t="shared" si="0"/>
        <v>2000.86</v>
      </c>
    </row>
    <row r="16" spans="1:13" s="24" customFormat="1" ht="15.75" customHeight="1">
      <c r="A16" s="26">
        <v>5</v>
      </c>
      <c r="B16" s="46" t="s">
        <v>40</v>
      </c>
      <c r="C16" s="45"/>
      <c r="D16" s="44"/>
      <c r="E16" s="42">
        <v>5166.68</v>
      </c>
      <c r="F16" s="43">
        <f>E16/E$27*100</f>
        <v>3.795517139639535</v>
      </c>
      <c r="G16" s="25">
        <v>0.2</v>
      </c>
      <c r="H16" s="25">
        <v>0.4</v>
      </c>
      <c r="I16" s="50">
        <v>0.4</v>
      </c>
      <c r="J16" s="50"/>
      <c r="K16" s="50"/>
      <c r="L16" s="25"/>
      <c r="M16" s="57">
        <f>SUM(G16:L16)</f>
        <v>1</v>
      </c>
    </row>
    <row r="17" spans="1:13" s="24" customFormat="1" ht="15.75" customHeight="1" thickBot="1">
      <c r="A17" s="65"/>
      <c r="B17" s="46"/>
      <c r="C17" s="45"/>
      <c r="D17" s="44"/>
      <c r="E17" s="42"/>
      <c r="F17" s="58"/>
      <c r="G17" s="42">
        <f>E16*G16</f>
        <v>1033.336</v>
      </c>
      <c r="H17" s="76">
        <f>H16*E16</f>
        <v>2066.672</v>
      </c>
      <c r="I17" s="42">
        <f>I16*E16</f>
        <v>2066.672</v>
      </c>
      <c r="J17" s="42"/>
      <c r="K17" s="42"/>
      <c r="L17" s="42"/>
      <c r="M17" s="42">
        <f>H17+I17+G17</f>
        <v>5166.68</v>
      </c>
    </row>
    <row r="18" spans="1:13" ht="15.75" customHeight="1">
      <c r="A18" s="26">
        <v>6</v>
      </c>
      <c r="B18" s="54" t="s">
        <v>77</v>
      </c>
      <c r="C18" s="53"/>
      <c r="D18" s="52"/>
      <c r="E18" s="51">
        <v>1717.59</v>
      </c>
      <c r="F18" s="43">
        <f>E18/E$27*100</f>
        <v>1.2617662181272051</v>
      </c>
      <c r="G18" s="25">
        <v>0.2</v>
      </c>
      <c r="H18" s="25">
        <v>0.4</v>
      </c>
      <c r="I18" s="50">
        <v>0.4</v>
      </c>
      <c r="J18" s="50"/>
      <c r="K18" s="50"/>
      <c r="L18" s="25"/>
      <c r="M18" s="57">
        <f t="shared" si="0"/>
        <v>1</v>
      </c>
    </row>
    <row r="19" spans="1:13" s="24" customFormat="1" ht="15.75" customHeight="1" thickBot="1">
      <c r="A19" s="64"/>
      <c r="B19" s="49"/>
      <c r="C19" s="48"/>
      <c r="D19" s="47"/>
      <c r="E19" s="32"/>
      <c r="F19" s="31"/>
      <c r="G19" s="32">
        <f>E18*G18</f>
        <v>343.51800000000003</v>
      </c>
      <c r="H19" s="36">
        <f>E18*H18</f>
        <v>687.0360000000001</v>
      </c>
      <c r="I19" s="32">
        <f>E18*I18</f>
        <v>687.0360000000001</v>
      </c>
      <c r="J19" s="32"/>
      <c r="K19" s="32"/>
      <c r="L19" s="32"/>
      <c r="M19" s="32">
        <f t="shared" si="0"/>
        <v>1717.5900000000001</v>
      </c>
    </row>
    <row r="20" spans="1:13" ht="15.75" customHeight="1">
      <c r="A20" s="26">
        <v>7</v>
      </c>
      <c r="B20" s="54" t="s">
        <v>112</v>
      </c>
      <c r="C20" s="53"/>
      <c r="D20" s="52"/>
      <c r="E20" s="51">
        <v>5510.18</v>
      </c>
      <c r="F20" s="43">
        <f>E20/E$27*100</f>
        <v>4.047857160207129</v>
      </c>
      <c r="G20" s="25"/>
      <c r="H20" s="25">
        <v>0.5</v>
      </c>
      <c r="I20" s="50">
        <v>0.5</v>
      </c>
      <c r="J20" s="50"/>
      <c r="K20" s="50"/>
      <c r="L20" s="50"/>
      <c r="M20" s="57">
        <f t="shared" si="0"/>
        <v>1</v>
      </c>
    </row>
    <row r="21" spans="1:13" s="24" customFormat="1" ht="15.75" customHeight="1" thickBot="1">
      <c r="A21" s="64"/>
      <c r="B21" s="49"/>
      <c r="C21" s="48"/>
      <c r="D21" s="47"/>
      <c r="E21" s="32"/>
      <c r="F21" s="31"/>
      <c r="G21" s="32"/>
      <c r="H21" s="36">
        <f>E20*H20</f>
        <v>2755.09</v>
      </c>
      <c r="I21" s="32">
        <f>E20*I20</f>
        <v>2755.09</v>
      </c>
      <c r="J21" s="32"/>
      <c r="K21" s="32"/>
      <c r="L21" s="32"/>
      <c r="M21" s="32">
        <f t="shared" si="0"/>
        <v>5510.18</v>
      </c>
    </row>
    <row r="22" spans="1:13" ht="15.75" customHeight="1" thickBot="1">
      <c r="A22" s="26">
        <v>8</v>
      </c>
      <c r="B22" s="54" t="s">
        <v>14</v>
      </c>
      <c r="C22" s="53"/>
      <c r="D22" s="52"/>
      <c r="E22" s="51">
        <f>'ANEXO VIII-PLANILHA'!G54</f>
        <v>48868.74752004</v>
      </c>
      <c r="F22" s="43">
        <f>E22/E$27*100</f>
        <v>35.89968196308438</v>
      </c>
      <c r="G22" s="25">
        <v>0.2</v>
      </c>
      <c r="H22" s="25">
        <v>0.4</v>
      </c>
      <c r="I22" s="50">
        <v>0.4</v>
      </c>
      <c r="J22" s="50"/>
      <c r="K22" s="50"/>
      <c r="L22" s="57"/>
      <c r="M22" s="57">
        <f t="shared" si="0"/>
        <v>1</v>
      </c>
    </row>
    <row r="23" spans="1:13" s="24" customFormat="1" ht="15.75" customHeight="1" thickBot="1">
      <c r="A23" s="64"/>
      <c r="B23" s="49"/>
      <c r="C23" s="48"/>
      <c r="D23" s="47"/>
      <c r="E23" s="32"/>
      <c r="F23" s="43"/>
      <c r="G23" s="56">
        <f>E22*G22</f>
        <v>9773.749504008001</v>
      </c>
      <c r="H23" s="36">
        <f>H22*E22</f>
        <v>19547.499008016002</v>
      </c>
      <c r="I23" s="32">
        <f>I22*E22</f>
        <v>19547.499008016002</v>
      </c>
      <c r="J23" s="32"/>
      <c r="K23" s="32"/>
      <c r="L23" s="55"/>
      <c r="M23" s="32">
        <f t="shared" si="0"/>
        <v>48868.74752004001</v>
      </c>
    </row>
    <row r="24" spans="1:13" s="24" customFormat="1" ht="15.75" customHeight="1" hidden="1" thickBot="1">
      <c r="A24" s="66"/>
      <c r="B24" s="41"/>
      <c r="C24" s="34"/>
      <c r="D24" s="40"/>
      <c r="E24" s="39"/>
      <c r="F24" s="38"/>
      <c r="G24" s="37"/>
      <c r="H24" s="36"/>
      <c r="I24" s="32"/>
      <c r="J24" s="80"/>
      <c r="K24" s="77"/>
      <c r="L24" s="35"/>
      <c r="M24" s="32"/>
    </row>
    <row r="25" spans="1:13" s="24" customFormat="1" ht="15.75" customHeight="1" thickBot="1">
      <c r="A25" s="26">
        <v>9</v>
      </c>
      <c r="B25" s="54" t="s">
        <v>173</v>
      </c>
      <c r="C25" s="53"/>
      <c r="D25" s="52"/>
      <c r="E25" s="51">
        <f>'ANEXO VIII-PLANILHA'!G64</f>
        <v>12185.983316999998</v>
      </c>
      <c r="F25" s="43">
        <f>E25/E$27*100</f>
        <v>8.951997906399258</v>
      </c>
      <c r="G25" s="25"/>
      <c r="H25" s="25">
        <v>0.4</v>
      </c>
      <c r="I25" s="50">
        <v>0.6</v>
      </c>
      <c r="J25" s="50"/>
      <c r="K25" s="50"/>
      <c r="L25" s="57"/>
      <c r="M25" s="57">
        <f>SUM(G25:L25)</f>
        <v>1</v>
      </c>
    </row>
    <row r="26" spans="1:13" s="24" customFormat="1" ht="15.75" customHeight="1" thickBot="1">
      <c r="A26" s="64"/>
      <c r="B26" s="49"/>
      <c r="C26" s="48"/>
      <c r="D26" s="47"/>
      <c r="E26" s="32"/>
      <c r="F26" s="43"/>
      <c r="G26" s="56"/>
      <c r="H26" s="36">
        <f>H25*E25</f>
        <v>4874.393326799999</v>
      </c>
      <c r="I26" s="32">
        <f>I25*E25</f>
        <v>7311.589990199999</v>
      </c>
      <c r="J26" s="32"/>
      <c r="K26" s="32"/>
      <c r="L26" s="55"/>
      <c r="M26" s="32">
        <f>SUM(G26:L26)</f>
        <v>12185.983316999998</v>
      </c>
    </row>
    <row r="27" spans="1:13" ht="15.75" customHeight="1" thickBot="1">
      <c r="A27" s="67"/>
      <c r="B27" s="34"/>
      <c r="C27" s="34"/>
      <c r="D27" s="33" t="s">
        <v>1</v>
      </c>
      <c r="E27" s="30">
        <f>SUM(E8:E25)</f>
        <v>136125.85083704</v>
      </c>
      <c r="F27" s="31">
        <f>SUM(F8,F10,F12,F14,F16:F18,F20,F22,)</f>
        <v>91.04800209360074</v>
      </c>
      <c r="G27" s="30">
        <f>SUM(G9,G11,G13,G15,G19,G21,G23,G17)</f>
        <v>65390.118504008</v>
      </c>
      <c r="H27" s="30">
        <f>SUM(H9,H11,H13,H15,H17,H21,H23,H26,H19)</f>
        <v>38367.845334816004</v>
      </c>
      <c r="I27" s="29">
        <f>SUM(I9,I11,I13,I15,I17,I21,I23,I26,I19)</f>
        <v>32367.886998216</v>
      </c>
      <c r="J27" s="79"/>
      <c r="K27" s="78"/>
      <c r="L27" s="29" t="e">
        <f>SUM(L9,L11,L13,L15,L19,L21,L23,#REF!,#REF!,#REF!,L24:L24)</f>
        <v>#REF!</v>
      </c>
      <c r="M27" s="68">
        <f>+M9+M11+M13+M15+M19+M21+M23++M17+M26</f>
        <v>136125.85083704002</v>
      </c>
    </row>
    <row r="28" spans="1:13" s="24" customFormat="1" ht="15.75" customHeight="1">
      <c r="A28" s="69"/>
      <c r="B28" s="28"/>
      <c r="C28" s="28"/>
      <c r="D28" s="27" t="s">
        <v>26</v>
      </c>
      <c r="E28" s="26"/>
      <c r="F28" s="26"/>
      <c r="G28" s="25">
        <f aca="true" t="shared" si="1" ref="G28:L28">G27/$E27</f>
        <v>0.48036517753184377</v>
      </c>
      <c r="H28" s="25">
        <f t="shared" si="1"/>
        <v>0.2818556879453206</v>
      </c>
      <c r="I28" s="25">
        <f t="shared" si="1"/>
        <v>0.2377791345228357</v>
      </c>
      <c r="J28" s="25"/>
      <c r="K28" s="25"/>
      <c r="L28" s="25" t="e">
        <f t="shared" si="1"/>
        <v>#REF!</v>
      </c>
      <c r="M28" s="70"/>
    </row>
    <row r="29" spans="1:13" ht="15.75" customHeight="1" thickBot="1">
      <c r="A29" s="41"/>
      <c r="B29" s="34"/>
      <c r="C29" s="34"/>
      <c r="D29" s="33" t="s">
        <v>25</v>
      </c>
      <c r="E29" s="64"/>
      <c r="F29" s="64"/>
      <c r="G29" s="71">
        <f>G28</f>
        <v>0.48036517753184377</v>
      </c>
      <c r="H29" s="71">
        <f>H28+G29</f>
        <v>0.7622208654771644</v>
      </c>
      <c r="I29" s="71">
        <f>I28+H29</f>
        <v>1</v>
      </c>
      <c r="J29" s="71"/>
      <c r="K29" s="71"/>
      <c r="L29" s="71" t="e">
        <f>L28+K29</f>
        <v>#REF!</v>
      </c>
      <c r="M29" s="64"/>
    </row>
  </sheetData>
  <sheetProtection/>
  <mergeCells count="8">
    <mergeCell ref="B10:D11"/>
    <mergeCell ref="B7:D7"/>
    <mergeCell ref="G2:K2"/>
    <mergeCell ref="G3:K3"/>
    <mergeCell ref="G4:K4"/>
    <mergeCell ref="B1:E1"/>
    <mergeCell ref="A6:M6"/>
    <mergeCell ref="B3:E3"/>
  </mergeCells>
  <printOptions horizontalCentered="1" verticalCentered="1"/>
  <pageMargins left="0.4724409448818898" right="0.3937007874015748" top="0.3937007874015748" bottom="0.5511811023622047" header="0.5118110236220472" footer="0.6692913385826772"/>
  <pageSetup horizontalDpi="300" verticalDpi="300" orientation="landscape" paperSize="9" scale="90" r:id="rId1"/>
  <headerFooter alignWithMargins="0">
    <oddHeader>&amp;CANEXO IX CRONOGRAMA FÍSICO E FINANCEIRO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2"/>
  <sheetViews>
    <sheetView view="pageBreakPreview" zoomScaleSheetLayoutView="100" zoomScalePageLayoutView="0" workbookViewId="0" topLeftCell="A1">
      <selection activeCell="A1" sqref="A1:G1"/>
    </sheetView>
  </sheetViews>
  <sheetFormatPr defaultColWidth="11.421875" defaultRowHeight="12.75"/>
  <cols>
    <col min="1" max="1" width="7.57421875" style="0" customWidth="1"/>
    <col min="2" max="2" width="77.8515625" style="0" customWidth="1"/>
    <col min="3" max="3" width="7.8515625" style="0" customWidth="1"/>
    <col min="4" max="4" width="10.28125" style="0" customWidth="1"/>
    <col min="5" max="6" width="12.421875" style="0" customWidth="1"/>
    <col min="7" max="7" width="14.8515625" style="0" customWidth="1"/>
    <col min="8" max="8" width="4.00390625" style="0" customWidth="1"/>
    <col min="9" max="9" width="11.28125" style="0" hidden="1" customWidth="1"/>
    <col min="10" max="10" width="13.28125" style="0" customWidth="1"/>
  </cols>
  <sheetData>
    <row r="1" spans="1:10" ht="28.5" customHeight="1">
      <c r="A1" s="225" t="s">
        <v>192</v>
      </c>
      <c r="B1" s="226"/>
      <c r="C1" s="226"/>
      <c r="D1" s="226"/>
      <c r="E1" s="226"/>
      <c r="F1" s="226"/>
      <c r="G1" s="227"/>
      <c r="H1" s="1"/>
      <c r="I1" s="2"/>
      <c r="J1" s="3"/>
    </row>
    <row r="2" spans="1:10" ht="30" customHeight="1">
      <c r="A2" s="228" t="s">
        <v>103</v>
      </c>
      <c r="B2" s="229"/>
      <c r="C2" s="229"/>
      <c r="D2" s="229"/>
      <c r="E2" s="229"/>
      <c r="F2" s="229"/>
      <c r="G2" s="230"/>
      <c r="H2" s="4"/>
      <c r="I2" s="2"/>
      <c r="J2" s="3"/>
    </row>
    <row r="3" spans="1:10" ht="18.75" customHeight="1">
      <c r="A3" s="228" t="s">
        <v>39</v>
      </c>
      <c r="B3" s="229"/>
      <c r="C3" s="229"/>
      <c r="D3" s="229"/>
      <c r="E3" s="229"/>
      <c r="F3" s="229"/>
      <c r="G3" s="230"/>
      <c r="H3" s="4"/>
      <c r="I3" s="2"/>
      <c r="J3" s="3"/>
    </row>
    <row r="4" spans="1:10" ht="18.75" customHeight="1">
      <c r="A4" s="228" t="s">
        <v>43</v>
      </c>
      <c r="B4" s="229"/>
      <c r="C4" s="229"/>
      <c r="D4" s="229"/>
      <c r="E4" s="229"/>
      <c r="F4" s="229"/>
      <c r="G4" s="230"/>
      <c r="H4" s="4"/>
      <c r="I4" s="2"/>
      <c r="J4" s="3"/>
    </row>
    <row r="5" spans="1:10" ht="18.75" customHeight="1">
      <c r="A5" s="228" t="s">
        <v>102</v>
      </c>
      <c r="B5" s="229"/>
      <c r="C5" s="229"/>
      <c r="D5" s="229"/>
      <c r="E5" s="229"/>
      <c r="F5" s="229"/>
      <c r="G5" s="230"/>
      <c r="H5" s="4"/>
      <c r="I5" s="2"/>
      <c r="J5" s="3"/>
    </row>
    <row r="6" spans="1:10" ht="18.75" customHeight="1">
      <c r="A6" s="228" t="s">
        <v>172</v>
      </c>
      <c r="B6" s="229"/>
      <c r="C6" s="229"/>
      <c r="D6" s="229"/>
      <c r="E6" s="229"/>
      <c r="F6" s="229"/>
      <c r="G6" s="230"/>
      <c r="H6" s="4"/>
      <c r="I6" s="2"/>
      <c r="J6" s="3"/>
    </row>
    <row r="7" spans="1:10" ht="15" customHeight="1" thickBot="1">
      <c r="A7" s="231" t="s">
        <v>44</v>
      </c>
      <c r="B7" s="232"/>
      <c r="C7" s="232"/>
      <c r="D7" s="232"/>
      <c r="E7" s="232"/>
      <c r="F7" s="232"/>
      <c r="G7" s="233"/>
      <c r="H7" s="4"/>
      <c r="I7" s="2"/>
      <c r="J7" s="3"/>
    </row>
    <row r="8" spans="1:10" ht="49.5" customHeight="1" thickBot="1">
      <c r="A8" s="114" t="s">
        <v>0</v>
      </c>
      <c r="B8" s="115" t="s">
        <v>15</v>
      </c>
      <c r="C8" s="116" t="s">
        <v>16</v>
      </c>
      <c r="D8" s="116" t="s">
        <v>17</v>
      </c>
      <c r="E8" s="117" t="s">
        <v>100</v>
      </c>
      <c r="F8" s="117" t="s">
        <v>101</v>
      </c>
      <c r="G8" s="118" t="s">
        <v>22</v>
      </c>
      <c r="H8" s="5"/>
      <c r="I8" s="16" t="s">
        <v>18</v>
      </c>
      <c r="J8" s="3"/>
    </row>
    <row r="9" spans="1:10" ht="13.5">
      <c r="A9" s="109">
        <v>1</v>
      </c>
      <c r="B9" s="110" t="s">
        <v>2</v>
      </c>
      <c r="C9" s="111"/>
      <c r="D9" s="112"/>
      <c r="E9" s="113"/>
      <c r="F9" s="127"/>
      <c r="G9" s="82"/>
      <c r="H9" s="6"/>
      <c r="I9" s="17"/>
      <c r="J9" s="7"/>
    </row>
    <row r="10" spans="1:10" ht="13.5">
      <c r="A10" s="81" t="s">
        <v>45</v>
      </c>
      <c r="B10" s="20" t="s">
        <v>37</v>
      </c>
      <c r="C10" s="21" t="s">
        <v>23</v>
      </c>
      <c r="D10" s="19">
        <v>1</v>
      </c>
      <c r="E10" s="12">
        <v>1085.45</v>
      </c>
      <c r="F10" s="128">
        <f>E10*1.3129</f>
        <v>1425.087305</v>
      </c>
      <c r="G10" s="82">
        <f>D10*F10</f>
        <v>1425.087305</v>
      </c>
      <c r="H10" s="6"/>
      <c r="I10" s="17"/>
      <c r="J10" s="7"/>
    </row>
    <row r="11" spans="1:10" ht="13.5">
      <c r="A11" s="81" t="s">
        <v>46</v>
      </c>
      <c r="B11" s="20" t="s">
        <v>24</v>
      </c>
      <c r="C11" s="21" t="s">
        <v>4</v>
      </c>
      <c r="D11" s="19">
        <v>6</v>
      </c>
      <c r="E11" s="12">
        <v>22</v>
      </c>
      <c r="F11" s="128">
        <f aca="true" t="shared" si="0" ref="F11:F52">E11*1.3129</f>
        <v>28.8838</v>
      </c>
      <c r="G11" s="82">
        <f>D11*F11</f>
        <v>173.3028</v>
      </c>
      <c r="H11" s="6"/>
      <c r="I11" s="17"/>
      <c r="J11" s="7"/>
    </row>
    <row r="12" spans="1:10" ht="13.5">
      <c r="A12" s="81"/>
      <c r="B12" s="20"/>
      <c r="C12" s="221" t="s">
        <v>59</v>
      </c>
      <c r="D12" s="222"/>
      <c r="E12" s="223"/>
      <c r="F12" s="128"/>
      <c r="G12" s="121">
        <f>SUM(G10:G11)</f>
        <v>1598.390105</v>
      </c>
      <c r="H12" s="6"/>
      <c r="I12" s="17"/>
      <c r="J12" s="7"/>
    </row>
    <row r="13" spans="1:10" ht="13.5">
      <c r="A13" s="83">
        <v>2</v>
      </c>
      <c r="B13" s="14" t="s">
        <v>55</v>
      </c>
      <c r="C13" s="22"/>
      <c r="D13" s="13"/>
      <c r="E13" s="12"/>
      <c r="F13" s="128"/>
      <c r="G13" s="84"/>
      <c r="H13" s="6"/>
      <c r="I13" s="17"/>
      <c r="J13" s="7"/>
    </row>
    <row r="14" spans="1:10" ht="13.5">
      <c r="A14" s="81" t="s">
        <v>5</v>
      </c>
      <c r="B14" s="15" t="s">
        <v>48</v>
      </c>
      <c r="C14" s="18" t="s">
        <v>3</v>
      </c>
      <c r="D14" s="13">
        <v>327.55</v>
      </c>
      <c r="E14" s="120">
        <v>8.12</v>
      </c>
      <c r="F14" s="128">
        <f t="shared" si="0"/>
        <v>10.660747999999998</v>
      </c>
      <c r="G14" s="82">
        <f>D14*F14</f>
        <v>3491.9280073999994</v>
      </c>
      <c r="H14" s="6"/>
      <c r="I14" s="17"/>
      <c r="J14" s="7"/>
    </row>
    <row r="15" spans="1:10" ht="13.5">
      <c r="A15" s="81" t="s">
        <v>6</v>
      </c>
      <c r="B15" s="15" t="s">
        <v>47</v>
      </c>
      <c r="C15" s="18" t="s">
        <v>8</v>
      </c>
      <c r="D15" s="13">
        <v>68.79</v>
      </c>
      <c r="E15" s="120">
        <v>5.91</v>
      </c>
      <c r="F15" s="128">
        <f t="shared" si="0"/>
        <v>7.759239</v>
      </c>
      <c r="G15" s="82">
        <f aca="true" t="shared" si="1" ref="G15:G23">D15*F15</f>
        <v>533.7580508100001</v>
      </c>
      <c r="H15" s="6"/>
      <c r="I15" s="17"/>
      <c r="J15" s="7"/>
    </row>
    <row r="16" spans="1:10" ht="13.5">
      <c r="A16" s="81" t="s">
        <v>7</v>
      </c>
      <c r="B16" s="15" t="s">
        <v>49</v>
      </c>
      <c r="C16" s="18" t="s">
        <v>8</v>
      </c>
      <c r="D16" s="13">
        <v>68.79</v>
      </c>
      <c r="E16" s="120">
        <v>4.13</v>
      </c>
      <c r="F16" s="128">
        <f t="shared" si="0"/>
        <v>5.422276999999999</v>
      </c>
      <c r="G16" s="82">
        <f t="shared" si="1"/>
        <v>372.99843483</v>
      </c>
      <c r="H16" s="6"/>
      <c r="I16" s="17"/>
      <c r="J16" s="7"/>
    </row>
    <row r="17" spans="1:10" ht="39">
      <c r="A17" s="81" t="s">
        <v>9</v>
      </c>
      <c r="B17" s="15" t="s">
        <v>53</v>
      </c>
      <c r="C17" s="18" t="s">
        <v>3</v>
      </c>
      <c r="D17" s="13">
        <v>327.55</v>
      </c>
      <c r="E17" s="120">
        <v>48.03</v>
      </c>
      <c r="F17" s="128">
        <f t="shared" si="0"/>
        <v>63.058587</v>
      </c>
      <c r="G17" s="82">
        <f t="shared" si="1"/>
        <v>20654.840171850003</v>
      </c>
      <c r="H17" s="6"/>
      <c r="I17" s="17"/>
      <c r="J17" s="7"/>
    </row>
    <row r="18" spans="1:10" ht="13.5">
      <c r="A18" s="81" t="s">
        <v>10</v>
      </c>
      <c r="B18" s="15" t="s">
        <v>38</v>
      </c>
      <c r="C18" s="18" t="s">
        <v>8</v>
      </c>
      <c r="D18" s="13">
        <v>68.79</v>
      </c>
      <c r="E18" s="120">
        <v>94.85</v>
      </c>
      <c r="F18" s="128">
        <f>E18*1.3129</f>
        <v>124.52856499999999</v>
      </c>
      <c r="G18" s="82">
        <f t="shared" si="1"/>
        <v>8566.31998635</v>
      </c>
      <c r="H18" s="6"/>
      <c r="I18" s="17"/>
      <c r="J18" s="7"/>
    </row>
    <row r="19" spans="1:10" ht="13.5">
      <c r="A19" s="81" t="s">
        <v>11</v>
      </c>
      <c r="B19" s="15" t="s">
        <v>51</v>
      </c>
      <c r="C19" s="18" t="s">
        <v>8</v>
      </c>
      <c r="D19" s="13">
        <v>68.79</v>
      </c>
      <c r="E19" s="120">
        <v>25.01</v>
      </c>
      <c r="F19" s="128">
        <f t="shared" si="0"/>
        <v>32.835629000000004</v>
      </c>
      <c r="G19" s="82">
        <f t="shared" si="1"/>
        <v>2258.7629189100007</v>
      </c>
      <c r="H19" s="6"/>
      <c r="I19" s="17"/>
      <c r="J19" s="7"/>
    </row>
    <row r="20" spans="1:10" ht="26.25">
      <c r="A20" s="81" t="s">
        <v>12</v>
      </c>
      <c r="B20" s="15" t="s">
        <v>52</v>
      </c>
      <c r="C20" s="18" t="s">
        <v>8</v>
      </c>
      <c r="D20" s="13">
        <v>30</v>
      </c>
      <c r="E20" s="120">
        <v>51.87</v>
      </c>
      <c r="F20" s="128">
        <f t="shared" si="0"/>
        <v>68.100123</v>
      </c>
      <c r="G20" s="82">
        <f t="shared" si="1"/>
        <v>2043.00369</v>
      </c>
      <c r="H20" s="6"/>
      <c r="I20" s="17"/>
      <c r="J20" s="7"/>
    </row>
    <row r="21" spans="1:10" ht="13.5">
      <c r="A21" s="81" t="s">
        <v>13</v>
      </c>
      <c r="B21" s="15" t="s">
        <v>54</v>
      </c>
      <c r="C21" s="18" t="s">
        <v>8</v>
      </c>
      <c r="D21" s="13">
        <v>29.44</v>
      </c>
      <c r="E21" s="120">
        <v>49.33</v>
      </c>
      <c r="F21" s="128">
        <f t="shared" si="0"/>
        <v>64.765357</v>
      </c>
      <c r="G21" s="82">
        <f t="shared" si="1"/>
        <v>1906.69211008</v>
      </c>
      <c r="H21" s="6"/>
      <c r="I21" s="17"/>
      <c r="J21" s="7"/>
    </row>
    <row r="22" spans="1:10" ht="13.5">
      <c r="A22" s="81" t="s">
        <v>21</v>
      </c>
      <c r="B22" s="15" t="s">
        <v>58</v>
      </c>
      <c r="C22" s="18" t="s">
        <v>3</v>
      </c>
      <c r="D22" s="13">
        <v>82.55</v>
      </c>
      <c r="E22" s="120">
        <v>17.46</v>
      </c>
      <c r="F22" s="128">
        <f t="shared" si="0"/>
        <v>22.923234</v>
      </c>
      <c r="G22" s="82">
        <f t="shared" si="1"/>
        <v>1892.3129667</v>
      </c>
      <c r="H22" s="6"/>
      <c r="I22" s="17"/>
      <c r="J22" s="7"/>
    </row>
    <row r="23" spans="1:10" ht="13.5">
      <c r="A23" s="81" t="s">
        <v>50</v>
      </c>
      <c r="B23" s="15" t="s">
        <v>56</v>
      </c>
      <c r="C23" s="18" t="s">
        <v>57</v>
      </c>
      <c r="D23" s="13">
        <v>98</v>
      </c>
      <c r="E23" s="120">
        <v>3.75</v>
      </c>
      <c r="F23" s="128">
        <f t="shared" si="0"/>
        <v>4.923375</v>
      </c>
      <c r="G23" s="82">
        <f t="shared" si="1"/>
        <v>482.49075</v>
      </c>
      <c r="H23" s="6"/>
      <c r="I23" s="17"/>
      <c r="J23" s="7"/>
    </row>
    <row r="24" spans="1:10" ht="13.5">
      <c r="A24" s="81"/>
      <c r="B24" s="15"/>
      <c r="C24" s="221" t="s">
        <v>60</v>
      </c>
      <c r="D24" s="222"/>
      <c r="E24" s="223"/>
      <c r="F24" s="128"/>
      <c r="G24" s="122">
        <f>SUM(G14:G23)</f>
        <v>42203.10708693001</v>
      </c>
      <c r="H24" s="6"/>
      <c r="I24" s="17"/>
      <c r="J24" s="7"/>
    </row>
    <row r="25" spans="1:10" ht="13.5">
      <c r="A25" s="83">
        <v>3</v>
      </c>
      <c r="B25" s="14" t="s">
        <v>61</v>
      </c>
      <c r="C25" s="18"/>
      <c r="D25" s="13"/>
      <c r="E25" s="12"/>
      <c r="F25" s="128"/>
      <c r="G25" s="84"/>
      <c r="H25" s="6"/>
      <c r="I25" s="17"/>
      <c r="J25" s="7"/>
    </row>
    <row r="26" spans="1:10" ht="14.25" thickBot="1">
      <c r="A26" s="89" t="s">
        <v>41</v>
      </c>
      <c r="B26" s="92" t="s">
        <v>62</v>
      </c>
      <c r="C26" s="85" t="s">
        <v>3</v>
      </c>
      <c r="D26" s="86">
        <v>245</v>
      </c>
      <c r="E26" s="87">
        <v>12.56</v>
      </c>
      <c r="F26" s="186">
        <f>E26*1.3129</f>
        <v>16.490024000000002</v>
      </c>
      <c r="G26" s="131">
        <f>D26*F26</f>
        <v>4040.0558800000003</v>
      </c>
      <c r="H26" s="6"/>
      <c r="I26" s="17"/>
      <c r="J26" s="7"/>
    </row>
    <row r="27" spans="1:10" ht="26.25">
      <c r="A27" s="132" t="s">
        <v>42</v>
      </c>
      <c r="B27" s="133" t="s">
        <v>63</v>
      </c>
      <c r="C27" s="91" t="s">
        <v>3</v>
      </c>
      <c r="D27" s="183">
        <v>245</v>
      </c>
      <c r="E27" s="184">
        <v>39.9</v>
      </c>
      <c r="F27" s="188">
        <f t="shared" si="0"/>
        <v>52.38471</v>
      </c>
      <c r="G27" s="93">
        <f>D27*F27</f>
        <v>12834.25395</v>
      </c>
      <c r="H27" s="6"/>
      <c r="I27" s="17"/>
      <c r="J27" s="7"/>
    </row>
    <row r="28" spans="1:10" ht="13.5">
      <c r="A28" s="81"/>
      <c r="B28" s="15"/>
      <c r="C28" s="221" t="s">
        <v>64</v>
      </c>
      <c r="D28" s="222"/>
      <c r="E28" s="223"/>
      <c r="F28" s="128"/>
      <c r="G28" s="122">
        <f>SUM(G26:G27)</f>
        <v>16874.309830000002</v>
      </c>
      <c r="H28" s="6"/>
      <c r="I28" s="17"/>
      <c r="J28" s="7"/>
    </row>
    <row r="29" spans="1:10" ht="13.5">
      <c r="A29" s="83">
        <v>4</v>
      </c>
      <c r="B29" s="14" t="s">
        <v>65</v>
      </c>
      <c r="C29" s="18"/>
      <c r="D29" s="13"/>
      <c r="E29" s="12"/>
      <c r="F29" s="128"/>
      <c r="G29" s="84"/>
      <c r="H29" s="6"/>
      <c r="I29" s="17"/>
      <c r="J29" s="7"/>
    </row>
    <row r="30" spans="1:10" ht="26.25">
      <c r="A30" s="81" t="s">
        <v>66</v>
      </c>
      <c r="B30" s="15" t="s">
        <v>67</v>
      </c>
      <c r="C30" s="18" t="s">
        <v>8</v>
      </c>
      <c r="D30" s="13">
        <v>120</v>
      </c>
      <c r="E30" s="12">
        <v>12.7</v>
      </c>
      <c r="F30" s="128">
        <f t="shared" si="0"/>
        <v>16.67383</v>
      </c>
      <c r="G30" s="82">
        <f>D30*F30</f>
        <v>2000.8595999999998</v>
      </c>
      <c r="H30" s="6"/>
      <c r="I30" s="17"/>
      <c r="J30" s="7"/>
    </row>
    <row r="31" spans="1:10" ht="13.5">
      <c r="A31" s="81"/>
      <c r="B31" s="15"/>
      <c r="C31" s="221" t="s">
        <v>68</v>
      </c>
      <c r="D31" s="222"/>
      <c r="E31" s="223"/>
      <c r="F31" s="128"/>
      <c r="G31" s="122">
        <f>SUM(G30)</f>
        <v>2000.8595999999998</v>
      </c>
      <c r="H31" s="6"/>
      <c r="I31" s="17"/>
      <c r="J31" s="7"/>
    </row>
    <row r="32" spans="1:10" ht="13.5">
      <c r="A32" s="83">
        <v>5</v>
      </c>
      <c r="B32" s="14" t="s">
        <v>40</v>
      </c>
      <c r="C32" s="18"/>
      <c r="D32" s="13"/>
      <c r="E32" s="12"/>
      <c r="F32" s="128"/>
      <c r="G32" s="84"/>
      <c r="H32" s="6"/>
      <c r="I32" s="17"/>
      <c r="J32" s="7"/>
    </row>
    <row r="33" spans="1:10" ht="13.5">
      <c r="A33" s="81" t="s">
        <v>69</v>
      </c>
      <c r="B33" s="15" t="s">
        <v>72</v>
      </c>
      <c r="C33" s="18" t="s">
        <v>23</v>
      </c>
      <c r="D33" s="13">
        <v>12</v>
      </c>
      <c r="E33" s="12">
        <v>159.48</v>
      </c>
      <c r="F33" s="128">
        <f t="shared" si="0"/>
        <v>209.38129199999997</v>
      </c>
      <c r="G33" s="82">
        <f>D33*F33</f>
        <v>2512.5755039999995</v>
      </c>
      <c r="H33" s="6"/>
      <c r="I33" s="17"/>
      <c r="J33" s="7"/>
    </row>
    <row r="34" spans="1:10" ht="13.5">
      <c r="A34" s="81" t="s">
        <v>70</v>
      </c>
      <c r="B34" s="15" t="s">
        <v>73</v>
      </c>
      <c r="C34" s="18" t="s">
        <v>23</v>
      </c>
      <c r="D34" s="13">
        <v>2</v>
      </c>
      <c r="E34" s="12">
        <v>191.2</v>
      </c>
      <c r="F34" s="128">
        <f t="shared" si="0"/>
        <v>251.02647999999996</v>
      </c>
      <c r="G34" s="82">
        <f>D34*F34</f>
        <v>502.0529599999999</v>
      </c>
      <c r="H34" s="6"/>
      <c r="I34" s="17"/>
      <c r="J34" s="7"/>
    </row>
    <row r="35" spans="1:10" ht="13.5">
      <c r="A35" s="81" t="s">
        <v>71</v>
      </c>
      <c r="B35" s="15" t="s">
        <v>75</v>
      </c>
      <c r="C35" s="18" t="s">
        <v>8</v>
      </c>
      <c r="D35" s="13">
        <v>100</v>
      </c>
      <c r="E35" s="12">
        <v>4.52</v>
      </c>
      <c r="F35" s="128">
        <f t="shared" si="0"/>
        <v>5.934307999999999</v>
      </c>
      <c r="G35" s="82">
        <f>D35*F35</f>
        <v>593.4307999999999</v>
      </c>
      <c r="H35" s="6"/>
      <c r="I35" s="17"/>
      <c r="J35" s="7"/>
    </row>
    <row r="36" spans="1:10" ht="13.5">
      <c r="A36" s="81" t="s">
        <v>74</v>
      </c>
      <c r="B36" s="15" t="s">
        <v>76</v>
      </c>
      <c r="C36" s="18" t="s">
        <v>23</v>
      </c>
      <c r="D36" s="13">
        <v>12</v>
      </c>
      <c r="E36" s="12">
        <v>98.93</v>
      </c>
      <c r="F36" s="128">
        <f t="shared" si="0"/>
        <v>129.885197</v>
      </c>
      <c r="G36" s="82">
        <f>D36*F36</f>
        <v>1558.622364</v>
      </c>
      <c r="H36" s="6"/>
      <c r="I36" s="17"/>
      <c r="J36" s="7"/>
    </row>
    <row r="37" spans="1:10" ht="13.5">
      <c r="A37" s="81"/>
      <c r="B37" s="15"/>
      <c r="C37" s="221" t="s">
        <v>82</v>
      </c>
      <c r="D37" s="222"/>
      <c r="E37" s="223"/>
      <c r="F37" s="128"/>
      <c r="G37" s="122">
        <f>SUM(G33:G36)</f>
        <v>5166.681627999999</v>
      </c>
      <c r="H37" s="6"/>
      <c r="I37" s="17"/>
      <c r="J37" s="7"/>
    </row>
    <row r="38" spans="1:10" ht="13.5">
      <c r="A38" s="109">
        <v>6</v>
      </c>
      <c r="B38" s="124" t="s">
        <v>77</v>
      </c>
      <c r="C38" s="125"/>
      <c r="D38" s="19"/>
      <c r="E38" s="12"/>
      <c r="F38" s="128"/>
      <c r="G38" s="82"/>
      <c r="H38" s="6"/>
      <c r="I38" s="17"/>
      <c r="J38" s="7"/>
    </row>
    <row r="39" spans="1:10" ht="13.5">
      <c r="A39" s="88" t="s">
        <v>78</v>
      </c>
      <c r="B39" s="72" t="s">
        <v>80</v>
      </c>
      <c r="C39" s="73" t="s">
        <v>23</v>
      </c>
      <c r="D39" s="74">
        <v>4</v>
      </c>
      <c r="E39" s="75">
        <v>18.92</v>
      </c>
      <c r="F39" s="128">
        <f t="shared" si="0"/>
        <v>24.840068000000002</v>
      </c>
      <c r="G39" s="82">
        <f>D39*F39</f>
        <v>99.36027200000001</v>
      </c>
      <c r="H39" s="6"/>
      <c r="I39" s="17"/>
      <c r="J39" s="7"/>
    </row>
    <row r="40" spans="1:10" ht="26.25">
      <c r="A40" s="88" t="s">
        <v>79</v>
      </c>
      <c r="B40" s="123" t="s">
        <v>81</v>
      </c>
      <c r="C40" s="73" t="s">
        <v>23</v>
      </c>
      <c r="D40" s="74">
        <v>8</v>
      </c>
      <c r="E40" s="75">
        <v>154.07</v>
      </c>
      <c r="F40" s="128">
        <f>E40*1.3129</f>
        <v>202.27850299999997</v>
      </c>
      <c r="G40" s="82">
        <f>D40*F40</f>
        <v>1618.2280239999998</v>
      </c>
      <c r="H40" s="6"/>
      <c r="I40" s="17"/>
      <c r="J40" s="7"/>
    </row>
    <row r="41" spans="1:10" ht="14.25" customHeight="1">
      <c r="A41" s="81"/>
      <c r="B41" s="72"/>
      <c r="C41" s="221" t="s">
        <v>89</v>
      </c>
      <c r="D41" s="222"/>
      <c r="E41" s="223"/>
      <c r="F41" s="128"/>
      <c r="G41" s="122">
        <f>SUM(G39:G40)</f>
        <v>1717.588296</v>
      </c>
      <c r="H41" s="6"/>
      <c r="I41" s="17"/>
      <c r="J41" s="7"/>
    </row>
    <row r="42" spans="1:10" ht="13.5">
      <c r="A42" s="109">
        <v>7</v>
      </c>
      <c r="B42" s="124" t="s">
        <v>83</v>
      </c>
      <c r="C42" s="73"/>
      <c r="D42" s="74"/>
      <c r="E42" s="75"/>
      <c r="F42" s="128"/>
      <c r="G42" s="84"/>
      <c r="H42" s="6"/>
      <c r="I42" s="17"/>
      <c r="J42" s="7"/>
    </row>
    <row r="43" spans="1:10" ht="13.5">
      <c r="A43" s="88" t="s">
        <v>84</v>
      </c>
      <c r="B43" s="72" t="s">
        <v>86</v>
      </c>
      <c r="C43" s="73" t="s">
        <v>3</v>
      </c>
      <c r="D43" s="74">
        <v>36.19</v>
      </c>
      <c r="E43" s="75">
        <v>11.82</v>
      </c>
      <c r="F43" s="128">
        <f t="shared" si="0"/>
        <v>15.518478</v>
      </c>
      <c r="G43" s="82">
        <f>D43*F43</f>
        <v>561.6137188199999</v>
      </c>
      <c r="H43" s="6"/>
      <c r="I43" s="17"/>
      <c r="J43" s="7"/>
    </row>
    <row r="44" spans="1:10" ht="13.5">
      <c r="A44" s="88" t="s">
        <v>85</v>
      </c>
      <c r="B44" s="15" t="s">
        <v>19</v>
      </c>
      <c r="C44" s="18" t="s">
        <v>3</v>
      </c>
      <c r="D44" s="74">
        <v>36.19</v>
      </c>
      <c r="E44" s="75">
        <v>8</v>
      </c>
      <c r="F44" s="128">
        <f t="shared" si="0"/>
        <v>10.5032</v>
      </c>
      <c r="G44" s="82">
        <f>D44*F44</f>
        <v>380.11080799999996</v>
      </c>
      <c r="H44" s="6"/>
      <c r="I44" s="17"/>
      <c r="J44" s="7"/>
    </row>
    <row r="45" spans="1:10" ht="13.5">
      <c r="A45" s="88" t="s">
        <v>123</v>
      </c>
      <c r="B45" s="15" t="s">
        <v>20</v>
      </c>
      <c r="C45" s="18" t="s">
        <v>3</v>
      </c>
      <c r="D45" s="74">
        <v>36.19</v>
      </c>
      <c r="E45" s="75">
        <v>21.31</v>
      </c>
      <c r="F45" s="128">
        <f t="shared" si="0"/>
        <v>27.977898999999997</v>
      </c>
      <c r="G45" s="82">
        <f>D45*F45</f>
        <v>1012.5201648099999</v>
      </c>
      <c r="H45" s="6"/>
      <c r="I45" s="17"/>
      <c r="J45" s="7"/>
    </row>
    <row r="46" spans="1:10" ht="26.25">
      <c r="A46" s="88" t="s">
        <v>124</v>
      </c>
      <c r="B46" s="123" t="s">
        <v>94</v>
      </c>
      <c r="C46" s="73" t="s">
        <v>3</v>
      </c>
      <c r="D46" s="74">
        <v>36.19</v>
      </c>
      <c r="E46" s="75">
        <v>20.43</v>
      </c>
      <c r="F46" s="128">
        <f t="shared" si="0"/>
        <v>26.822547</v>
      </c>
      <c r="G46" s="82">
        <f>D46*F46</f>
        <v>970.70797593</v>
      </c>
      <c r="H46" s="6"/>
      <c r="I46" s="17"/>
      <c r="J46" s="7"/>
    </row>
    <row r="47" spans="1:10" ht="39">
      <c r="A47" s="88" t="s">
        <v>125</v>
      </c>
      <c r="B47" s="123" t="s">
        <v>87</v>
      </c>
      <c r="C47" s="73" t="s">
        <v>3</v>
      </c>
      <c r="D47" s="74">
        <v>36.19</v>
      </c>
      <c r="E47" s="75">
        <v>54.41</v>
      </c>
      <c r="F47" s="128">
        <f>E47*1.3129</f>
        <v>71.434889</v>
      </c>
      <c r="G47" s="82">
        <f>D47*F47</f>
        <v>2585.2286329099998</v>
      </c>
      <c r="H47" s="6"/>
      <c r="I47" s="17"/>
      <c r="J47" s="7"/>
    </row>
    <row r="48" spans="1:10" ht="13.5">
      <c r="A48" s="88"/>
      <c r="B48" s="72"/>
      <c r="C48" s="221" t="s">
        <v>88</v>
      </c>
      <c r="D48" s="222"/>
      <c r="E48" s="223"/>
      <c r="F48" s="128"/>
      <c r="G48" s="122">
        <f>SUM(G43:G47)</f>
        <v>5510.18130047</v>
      </c>
      <c r="H48" s="6"/>
      <c r="I48" s="17"/>
      <c r="J48" s="7"/>
    </row>
    <row r="49" spans="1:10" ht="13.5">
      <c r="A49" s="109">
        <v>8</v>
      </c>
      <c r="B49" s="124" t="s">
        <v>14</v>
      </c>
      <c r="C49" s="73"/>
      <c r="D49" s="74"/>
      <c r="E49" s="75"/>
      <c r="F49" s="128"/>
      <c r="G49" s="84"/>
      <c r="H49" s="6"/>
      <c r="I49" s="17"/>
      <c r="J49" s="7"/>
    </row>
    <row r="50" spans="1:10" ht="26.25">
      <c r="A50" s="88" t="s">
        <v>90</v>
      </c>
      <c r="B50" s="15" t="s">
        <v>95</v>
      </c>
      <c r="C50" s="18" t="s">
        <v>3</v>
      </c>
      <c r="D50" s="126">
        <v>1624.52</v>
      </c>
      <c r="E50" s="75">
        <v>4.21</v>
      </c>
      <c r="F50" s="128">
        <f t="shared" si="0"/>
        <v>5.527309</v>
      </c>
      <c r="G50" s="82">
        <f>D50*F50</f>
        <v>8979.22401668</v>
      </c>
      <c r="H50" s="6"/>
      <c r="I50" s="17"/>
      <c r="J50" s="7"/>
    </row>
    <row r="51" spans="1:10" ht="27" thickBot="1">
      <c r="A51" s="129" t="s">
        <v>91</v>
      </c>
      <c r="B51" s="92" t="s">
        <v>96</v>
      </c>
      <c r="C51" s="85" t="s">
        <v>3</v>
      </c>
      <c r="D51" s="130">
        <v>1624.52</v>
      </c>
      <c r="E51" s="90">
        <v>7.88</v>
      </c>
      <c r="F51" s="186">
        <f t="shared" si="0"/>
        <v>10.345652</v>
      </c>
      <c r="G51" s="131">
        <f>D51*F51</f>
        <v>16806.71858704</v>
      </c>
      <c r="H51" s="6"/>
      <c r="I51" s="17"/>
      <c r="J51" s="7"/>
    </row>
    <row r="52" spans="1:10" ht="26.25">
      <c r="A52" s="88" t="s">
        <v>92</v>
      </c>
      <c r="B52" s="20" t="s">
        <v>97</v>
      </c>
      <c r="C52" s="125" t="s">
        <v>3</v>
      </c>
      <c r="D52" s="187">
        <v>1624.52</v>
      </c>
      <c r="E52" s="75">
        <v>9.64</v>
      </c>
      <c r="F52" s="128">
        <f t="shared" si="0"/>
        <v>12.656356</v>
      </c>
      <c r="G52" s="82">
        <f>D52*F52</f>
        <v>20560.503449120002</v>
      </c>
      <c r="H52" s="6"/>
      <c r="I52" s="17"/>
      <c r="J52" s="7"/>
    </row>
    <row r="53" spans="1:10" ht="26.25">
      <c r="A53" s="88" t="s">
        <v>93</v>
      </c>
      <c r="B53" s="15" t="s">
        <v>98</v>
      </c>
      <c r="C53" s="18" t="s">
        <v>3</v>
      </c>
      <c r="D53" s="126">
        <v>133.6</v>
      </c>
      <c r="E53" s="75">
        <v>14.38</v>
      </c>
      <c r="F53" s="128">
        <f>E53*1.3129</f>
        <v>18.879502</v>
      </c>
      <c r="G53" s="82">
        <f>D53*F53</f>
        <v>2522.3014672</v>
      </c>
      <c r="H53" s="6"/>
      <c r="I53" s="17"/>
      <c r="J53" s="7"/>
    </row>
    <row r="54" spans="1:10" ht="13.5">
      <c r="A54" s="81"/>
      <c r="B54" s="72"/>
      <c r="C54" s="221" t="s">
        <v>99</v>
      </c>
      <c r="D54" s="222"/>
      <c r="E54" s="223"/>
      <c r="F54" s="128"/>
      <c r="G54" s="122">
        <f>SUM(G50:G53)</f>
        <v>48868.74752004</v>
      </c>
      <c r="H54" s="6"/>
      <c r="I54" s="17"/>
      <c r="J54" s="7"/>
    </row>
    <row r="55" spans="1:10" ht="13.5">
      <c r="A55" s="109">
        <v>9</v>
      </c>
      <c r="B55" s="124" t="s">
        <v>173</v>
      </c>
      <c r="C55" s="73"/>
      <c r="D55" s="74"/>
      <c r="E55" s="75"/>
      <c r="F55" s="128"/>
      <c r="G55" s="84"/>
      <c r="H55" s="6"/>
      <c r="I55" s="189"/>
      <c r="J55" s="7"/>
    </row>
    <row r="56" spans="1:10" ht="13.5">
      <c r="A56" s="88" t="s">
        <v>174</v>
      </c>
      <c r="B56" s="15" t="s">
        <v>182</v>
      </c>
      <c r="C56" s="18" t="s">
        <v>3</v>
      </c>
      <c r="D56" s="126">
        <v>53</v>
      </c>
      <c r="E56" s="75">
        <v>10.49</v>
      </c>
      <c r="F56" s="128">
        <f aca="true" t="shared" si="2" ref="F56:F61">E56*1.3129</f>
        <v>13.772321</v>
      </c>
      <c r="G56" s="82">
        <f aca="true" t="shared" si="3" ref="G56:G63">D56*F56</f>
        <v>729.933013</v>
      </c>
      <c r="H56" s="6"/>
      <c r="I56" s="189"/>
      <c r="J56" s="7"/>
    </row>
    <row r="57" spans="1:10" ht="26.25">
      <c r="A57" s="88" t="s">
        <v>175</v>
      </c>
      <c r="B57" s="15" t="s">
        <v>183</v>
      </c>
      <c r="C57" s="18" t="s">
        <v>3</v>
      </c>
      <c r="D57" s="126">
        <v>53</v>
      </c>
      <c r="E57" s="190">
        <v>23.71</v>
      </c>
      <c r="F57" s="191">
        <f t="shared" si="2"/>
        <v>31.128859</v>
      </c>
      <c r="G57" s="193">
        <f t="shared" si="3"/>
        <v>1649.8295269999999</v>
      </c>
      <c r="H57" s="6"/>
      <c r="I57" s="189"/>
      <c r="J57" s="7"/>
    </row>
    <row r="58" spans="1:10" ht="13.5">
      <c r="A58" s="88" t="s">
        <v>176</v>
      </c>
      <c r="B58" s="15" t="s">
        <v>184</v>
      </c>
      <c r="C58" s="18" t="s">
        <v>3</v>
      </c>
      <c r="D58" s="126">
        <v>53</v>
      </c>
      <c r="E58" s="75">
        <v>57.86</v>
      </c>
      <c r="F58" s="192">
        <f>E58*1.3129</f>
        <v>75.964394</v>
      </c>
      <c r="G58" s="194">
        <f t="shared" si="3"/>
        <v>4026.112882</v>
      </c>
      <c r="H58" s="6"/>
      <c r="I58" s="189"/>
      <c r="J58" s="7"/>
    </row>
    <row r="59" spans="1:10" ht="26.25">
      <c r="A59" s="88" t="s">
        <v>177</v>
      </c>
      <c r="B59" s="15" t="s">
        <v>185</v>
      </c>
      <c r="C59" s="18" t="s">
        <v>3</v>
      </c>
      <c r="D59" s="126">
        <v>53</v>
      </c>
      <c r="E59" s="75">
        <v>17</v>
      </c>
      <c r="F59" s="192">
        <f>E59*1.3129</f>
        <v>22.3193</v>
      </c>
      <c r="G59" s="194">
        <f t="shared" si="3"/>
        <v>1182.9229</v>
      </c>
      <c r="H59" s="6"/>
      <c r="I59" s="189"/>
      <c r="J59" s="7"/>
    </row>
    <row r="60" spans="1:10" ht="26.25">
      <c r="A60" s="88" t="s">
        <v>178</v>
      </c>
      <c r="B60" s="15" t="s">
        <v>186</v>
      </c>
      <c r="C60" s="18" t="s">
        <v>23</v>
      </c>
      <c r="D60" s="126">
        <v>1</v>
      </c>
      <c r="E60" s="75">
        <v>47.01</v>
      </c>
      <c r="F60" s="192">
        <f>E60*1.3129</f>
        <v>61.719429</v>
      </c>
      <c r="G60" s="194">
        <f t="shared" si="3"/>
        <v>61.719429</v>
      </c>
      <c r="H60" s="6"/>
      <c r="I60" s="189"/>
      <c r="J60" s="7"/>
    </row>
    <row r="61" spans="1:10" ht="13.5">
      <c r="A61" s="88" t="s">
        <v>179</v>
      </c>
      <c r="B61" s="20" t="s">
        <v>80</v>
      </c>
      <c r="C61" s="125" t="s">
        <v>23</v>
      </c>
      <c r="D61" s="187">
        <v>1</v>
      </c>
      <c r="E61" s="75">
        <v>18.92</v>
      </c>
      <c r="F61" s="192">
        <f t="shared" si="2"/>
        <v>24.840068000000002</v>
      </c>
      <c r="G61" s="194">
        <f t="shared" si="3"/>
        <v>24.840068000000002</v>
      </c>
      <c r="H61" s="6"/>
      <c r="I61" s="189"/>
      <c r="J61" s="7"/>
    </row>
    <row r="62" spans="1:10" ht="26.25">
      <c r="A62" s="88" t="s">
        <v>180</v>
      </c>
      <c r="B62" s="20" t="s">
        <v>187</v>
      </c>
      <c r="C62" s="125" t="s">
        <v>8</v>
      </c>
      <c r="D62" s="187">
        <v>10</v>
      </c>
      <c r="E62" s="75">
        <v>49.2</v>
      </c>
      <c r="F62" s="192">
        <f>E62*1.3129</f>
        <v>64.59468</v>
      </c>
      <c r="G62" s="194">
        <f t="shared" si="3"/>
        <v>645.9467999999999</v>
      </c>
      <c r="H62" s="6"/>
      <c r="I62" s="189"/>
      <c r="J62" s="7"/>
    </row>
    <row r="63" spans="1:10" ht="26.25">
      <c r="A63" s="88" t="s">
        <v>189</v>
      </c>
      <c r="B63" s="20" t="s">
        <v>188</v>
      </c>
      <c r="C63" s="125" t="s">
        <v>3</v>
      </c>
      <c r="D63" s="187">
        <v>53</v>
      </c>
      <c r="E63" s="75">
        <v>55.54</v>
      </c>
      <c r="F63" s="192">
        <f>E63*1.3129</f>
        <v>72.918466</v>
      </c>
      <c r="G63" s="194">
        <f t="shared" si="3"/>
        <v>3864.6786979999997</v>
      </c>
      <c r="H63" s="6"/>
      <c r="I63" s="189"/>
      <c r="J63" s="7"/>
    </row>
    <row r="64" spans="1:10" ht="13.5">
      <c r="A64" s="81"/>
      <c r="B64" s="72"/>
      <c r="C64" s="221" t="s">
        <v>181</v>
      </c>
      <c r="D64" s="222"/>
      <c r="E64" s="223"/>
      <c r="F64" s="128"/>
      <c r="G64" s="122">
        <f>SUM(G56:G63)</f>
        <v>12185.983316999998</v>
      </c>
      <c r="H64" s="6"/>
      <c r="I64" s="189"/>
      <c r="J64" s="7"/>
    </row>
    <row r="65" spans="1:10" ht="24" customHeight="1" thickBot="1">
      <c r="A65" s="234" t="s">
        <v>1</v>
      </c>
      <c r="B65" s="235"/>
      <c r="C65" s="235"/>
      <c r="D65" s="235"/>
      <c r="E65" s="235"/>
      <c r="F65" s="119"/>
      <c r="G65" s="135">
        <f>G12+G24+G28+G31+G37+G41+G48+G54+G64</f>
        <v>136125.84868344</v>
      </c>
      <c r="H65" s="8"/>
      <c r="I65" s="3"/>
      <c r="J65" s="3"/>
    </row>
    <row r="66" spans="8:10" ht="12.75">
      <c r="H66" s="9"/>
      <c r="I66" s="3"/>
      <c r="J66" s="3"/>
    </row>
    <row r="67" spans="8:10" ht="12.75">
      <c r="H67" s="9"/>
      <c r="I67" s="3"/>
      <c r="J67" s="3"/>
    </row>
    <row r="68" spans="1:10" ht="12.75">
      <c r="A68" s="224"/>
      <c r="B68" s="224"/>
      <c r="C68" s="224"/>
      <c r="D68" s="224"/>
      <c r="E68" s="224"/>
      <c r="F68" s="224"/>
      <c r="G68" s="224"/>
      <c r="H68" s="9"/>
      <c r="J68" s="10"/>
    </row>
    <row r="69" ht="12.75">
      <c r="H69" s="9"/>
    </row>
    <row r="70" ht="12.75">
      <c r="H70" s="9"/>
    </row>
    <row r="71" ht="12.75">
      <c r="H71" s="9"/>
    </row>
    <row r="72" ht="12.75">
      <c r="H72" s="9"/>
    </row>
    <row r="73" ht="12.75">
      <c r="H73" s="9"/>
    </row>
    <row r="74" spans="1:8" ht="12.75">
      <c r="A74" s="224" t="s">
        <v>104</v>
      </c>
      <c r="B74" s="224"/>
      <c r="C74" s="224"/>
      <c r="D74" s="224"/>
      <c r="E74" s="224"/>
      <c r="F74" s="224"/>
      <c r="G74" s="224"/>
      <c r="H74" s="11"/>
    </row>
    <row r="75" ht="12.75">
      <c r="H75" s="9"/>
    </row>
    <row r="76" ht="12.75">
      <c r="H76" s="9"/>
    </row>
    <row r="77" ht="12.75">
      <c r="H77" s="9"/>
    </row>
    <row r="78" ht="12.75">
      <c r="H78" s="9"/>
    </row>
    <row r="79" ht="12.75">
      <c r="H79" s="9"/>
    </row>
    <row r="80" ht="12.75">
      <c r="H80" s="9"/>
    </row>
    <row r="81" ht="12.75">
      <c r="H81" s="9"/>
    </row>
    <row r="82" ht="12.75">
      <c r="H82" s="9"/>
    </row>
    <row r="83" ht="12.75">
      <c r="H83" s="9"/>
    </row>
    <row r="84" ht="12.75">
      <c r="H84" s="9"/>
    </row>
    <row r="85" ht="12.75">
      <c r="H85" s="9"/>
    </row>
    <row r="86" ht="12.75">
      <c r="H86" s="9"/>
    </row>
    <row r="87" ht="12.75">
      <c r="H87" s="9"/>
    </row>
    <row r="88" ht="12.75">
      <c r="H88" s="9"/>
    </row>
    <row r="89" ht="12.75">
      <c r="H89" s="9"/>
    </row>
    <row r="90" ht="12.75">
      <c r="H90" s="9"/>
    </row>
    <row r="91" ht="12.75">
      <c r="H91" s="9"/>
    </row>
    <row r="92" ht="12.75">
      <c r="H92" s="9"/>
    </row>
    <row r="93" ht="12.75">
      <c r="H93" s="9"/>
    </row>
    <row r="94" ht="12.75">
      <c r="H94" s="9"/>
    </row>
    <row r="95" ht="12.75">
      <c r="H95" s="9"/>
    </row>
    <row r="96" ht="12.75">
      <c r="H96" s="9"/>
    </row>
    <row r="97" ht="12.75">
      <c r="H97" s="9"/>
    </row>
    <row r="98" ht="12.75">
      <c r="H98" s="9"/>
    </row>
    <row r="99" ht="12.75">
      <c r="H99" s="9"/>
    </row>
    <row r="100" ht="12.75">
      <c r="H100" s="9"/>
    </row>
    <row r="101" ht="12.75">
      <c r="H101" s="9"/>
    </row>
    <row r="102" ht="12.75">
      <c r="H102" s="9"/>
    </row>
  </sheetData>
  <sheetProtection/>
  <mergeCells count="19">
    <mergeCell ref="C48:E48"/>
    <mergeCell ref="C28:E28"/>
    <mergeCell ref="C24:E24"/>
    <mergeCell ref="C12:E12"/>
    <mergeCell ref="A5:G5"/>
    <mergeCell ref="A6:G6"/>
    <mergeCell ref="C31:E31"/>
    <mergeCell ref="C37:E37"/>
    <mergeCell ref="C41:E41"/>
    <mergeCell ref="C64:E64"/>
    <mergeCell ref="C54:E54"/>
    <mergeCell ref="A68:G68"/>
    <mergeCell ref="A74:G74"/>
    <mergeCell ref="A1:G1"/>
    <mergeCell ref="A3:G3"/>
    <mergeCell ref="A4:G4"/>
    <mergeCell ref="A7:G7"/>
    <mergeCell ref="A65:E65"/>
    <mergeCell ref="A2:G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2"/>
  <headerFooter alignWithMargins="0">
    <oddHeader>&amp;CANEXO X PROPOSTA DE PREÇO</oddHeader>
  </headerFooter>
  <rowBreaks count="1" manualBreakCount="1">
    <brk id="51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3"/>
  <sheetViews>
    <sheetView tabSelected="1" view="pageBreakPreview" zoomScaleSheetLayoutView="100" zoomScalePageLayoutView="0" workbookViewId="0" topLeftCell="A25">
      <selection activeCell="J123" sqref="J123"/>
    </sheetView>
  </sheetViews>
  <sheetFormatPr defaultColWidth="11.421875" defaultRowHeight="12.75"/>
  <cols>
    <col min="1" max="1" width="7.57421875" style="0" customWidth="1"/>
    <col min="2" max="2" width="78.421875" style="0" customWidth="1"/>
    <col min="3" max="3" width="9.28125" style="0" customWidth="1"/>
    <col min="4" max="4" width="10.28125" style="0" customWidth="1"/>
    <col min="5" max="5" width="5.140625" style="0" customWidth="1"/>
    <col min="6" max="6" width="11.28125" style="0" hidden="1" customWidth="1"/>
    <col min="7" max="7" width="5.00390625" style="0" bestFit="1" customWidth="1"/>
    <col min="8" max="8" width="8.7109375" style="0" customWidth="1"/>
    <col min="9" max="9" width="8.57421875" style="0" customWidth="1"/>
    <col min="10" max="10" width="6.7109375" style="0" customWidth="1"/>
  </cols>
  <sheetData>
    <row r="1" spans="1:7" ht="28.5" customHeight="1" thickBot="1">
      <c r="A1" s="236" t="s">
        <v>113</v>
      </c>
      <c r="B1" s="237"/>
      <c r="C1" s="237"/>
      <c r="D1" s="238"/>
      <c r="E1" s="1"/>
      <c r="F1" s="2"/>
      <c r="G1" s="3"/>
    </row>
    <row r="2" spans="1:7" ht="30" customHeight="1">
      <c r="A2" s="239" t="s">
        <v>103</v>
      </c>
      <c r="B2" s="229"/>
      <c r="C2" s="229"/>
      <c r="D2" s="240"/>
      <c r="E2" s="4"/>
      <c r="F2" s="2"/>
      <c r="G2" s="3"/>
    </row>
    <row r="3" spans="1:7" ht="18.75" customHeight="1">
      <c r="A3" s="239" t="s">
        <v>39</v>
      </c>
      <c r="B3" s="229"/>
      <c r="C3" s="229"/>
      <c r="D3" s="240"/>
      <c r="E3" s="4"/>
      <c r="F3" s="2"/>
      <c r="G3" s="3"/>
    </row>
    <row r="4" spans="1:7" ht="18.75" customHeight="1">
      <c r="A4" s="239" t="s">
        <v>43</v>
      </c>
      <c r="B4" s="229"/>
      <c r="C4" s="229"/>
      <c r="D4" s="240"/>
      <c r="E4" s="4"/>
      <c r="F4" s="2"/>
      <c r="G4" s="3"/>
    </row>
    <row r="5" spans="1:7" ht="18.75" customHeight="1">
      <c r="A5" s="239" t="s">
        <v>102</v>
      </c>
      <c r="B5" s="229"/>
      <c r="C5" s="229"/>
      <c r="D5" s="240"/>
      <c r="E5" s="4"/>
      <c r="F5" s="2"/>
      <c r="G5" s="3"/>
    </row>
    <row r="6" spans="1:7" ht="35.25" customHeight="1">
      <c r="A6" s="239" t="s">
        <v>172</v>
      </c>
      <c r="B6" s="229"/>
      <c r="C6" s="229"/>
      <c r="D6" s="240"/>
      <c r="E6" s="4"/>
      <c r="F6" s="2"/>
      <c r="G6" s="3"/>
    </row>
    <row r="7" spans="1:7" ht="15" customHeight="1">
      <c r="A7" s="241" t="s">
        <v>44</v>
      </c>
      <c r="B7" s="242"/>
      <c r="C7" s="242"/>
      <c r="D7" s="243"/>
      <c r="E7" s="4"/>
      <c r="F7" s="2"/>
      <c r="G7" s="3"/>
    </row>
    <row r="8" spans="1:7" ht="49.5" customHeight="1" thickBot="1">
      <c r="A8" s="174" t="s">
        <v>0</v>
      </c>
      <c r="B8" s="174" t="s">
        <v>15</v>
      </c>
      <c r="C8" s="175" t="s">
        <v>16</v>
      </c>
      <c r="D8" s="175" t="s">
        <v>17</v>
      </c>
      <c r="E8" s="5"/>
      <c r="F8" s="16" t="s">
        <v>18</v>
      </c>
      <c r="G8" s="3"/>
    </row>
    <row r="9" spans="1:7" ht="13.5">
      <c r="A9" s="142">
        <v>1</v>
      </c>
      <c r="B9" s="110" t="s">
        <v>2</v>
      </c>
      <c r="C9" s="111"/>
      <c r="D9" s="112"/>
      <c r="E9" s="6"/>
      <c r="F9" s="17"/>
      <c r="G9" s="7"/>
    </row>
    <row r="10" spans="1:7" ht="13.5">
      <c r="A10" s="143" t="s">
        <v>45</v>
      </c>
      <c r="B10" s="20" t="s">
        <v>37</v>
      </c>
      <c r="C10" s="21" t="s">
        <v>23</v>
      </c>
      <c r="D10" s="19">
        <v>1</v>
      </c>
      <c r="E10" s="6"/>
      <c r="F10" s="17"/>
      <c r="G10" s="7"/>
    </row>
    <row r="11" spans="1:7" ht="13.5">
      <c r="A11" s="143" t="s">
        <v>46</v>
      </c>
      <c r="B11" s="20" t="s">
        <v>24</v>
      </c>
      <c r="C11" s="21" t="s">
        <v>4</v>
      </c>
      <c r="D11" s="19">
        <v>6</v>
      </c>
      <c r="E11" s="6"/>
      <c r="F11" s="17"/>
      <c r="G11" s="7"/>
    </row>
    <row r="12" spans="1:7" ht="13.5">
      <c r="A12" s="144">
        <v>2</v>
      </c>
      <c r="B12" s="14" t="s">
        <v>55</v>
      </c>
      <c r="C12" s="22"/>
      <c r="D12" s="13"/>
      <c r="E12" s="6"/>
      <c r="F12" s="17"/>
      <c r="G12" s="7"/>
    </row>
    <row r="13" spans="1:7" ht="13.5">
      <c r="A13" s="143" t="s">
        <v>5</v>
      </c>
      <c r="B13" s="15" t="s">
        <v>48</v>
      </c>
      <c r="C13" s="18" t="s">
        <v>3</v>
      </c>
      <c r="D13" s="13">
        <v>327.55</v>
      </c>
      <c r="E13" s="6"/>
      <c r="F13" s="17"/>
      <c r="G13" s="7"/>
    </row>
    <row r="14" spans="1:7" ht="13.5">
      <c r="A14" s="143"/>
      <c r="B14" s="15" t="s">
        <v>114</v>
      </c>
      <c r="C14" s="18"/>
      <c r="D14" s="13"/>
      <c r="E14" s="6"/>
      <c r="F14" s="17"/>
      <c r="G14" s="7"/>
    </row>
    <row r="15" spans="1:7" ht="13.5">
      <c r="A15" s="143" t="s">
        <v>6</v>
      </c>
      <c r="B15" s="15" t="s">
        <v>47</v>
      </c>
      <c r="C15" s="18" t="s">
        <v>8</v>
      </c>
      <c r="D15" s="13">
        <v>68.79</v>
      </c>
      <c r="E15" s="6"/>
      <c r="F15" s="17"/>
      <c r="G15" s="7"/>
    </row>
    <row r="16" spans="1:7" ht="13.5">
      <c r="A16" s="143"/>
      <c r="B16" s="15" t="s">
        <v>115</v>
      </c>
      <c r="C16" s="18"/>
      <c r="D16" s="13"/>
      <c r="E16" s="6"/>
      <c r="F16" s="17"/>
      <c r="G16" s="7"/>
    </row>
    <row r="17" spans="1:7" ht="13.5">
      <c r="A17" s="143" t="s">
        <v>7</v>
      </c>
      <c r="B17" s="15" t="s">
        <v>49</v>
      </c>
      <c r="C17" s="18" t="s">
        <v>8</v>
      </c>
      <c r="D17" s="13">
        <v>68.79</v>
      </c>
      <c r="E17" s="6"/>
      <c r="F17" s="17"/>
      <c r="G17" s="7"/>
    </row>
    <row r="18" spans="1:7" ht="13.5">
      <c r="A18" s="143"/>
      <c r="B18" s="15" t="s">
        <v>115</v>
      </c>
      <c r="C18" s="18"/>
      <c r="D18" s="13"/>
      <c r="E18" s="6"/>
      <c r="F18" s="17"/>
      <c r="G18" s="7"/>
    </row>
    <row r="19" spans="1:7" ht="39">
      <c r="A19" s="143" t="s">
        <v>9</v>
      </c>
      <c r="B19" s="15" t="s">
        <v>53</v>
      </c>
      <c r="C19" s="18" t="s">
        <v>3</v>
      </c>
      <c r="D19" s="13">
        <v>327.55</v>
      </c>
      <c r="E19" s="6"/>
      <c r="F19" s="17"/>
      <c r="G19" s="7"/>
    </row>
    <row r="20" spans="1:7" ht="13.5">
      <c r="A20" s="143"/>
      <c r="B20" s="15" t="s">
        <v>114</v>
      </c>
      <c r="C20" s="18"/>
      <c r="D20" s="13"/>
      <c r="E20" s="6"/>
      <c r="F20" s="17"/>
      <c r="G20" s="7"/>
    </row>
    <row r="21" spans="1:7" ht="13.5">
      <c r="A21" s="143" t="s">
        <v>10</v>
      </c>
      <c r="B21" s="15" t="s">
        <v>38</v>
      </c>
      <c r="C21" s="18" t="s">
        <v>8</v>
      </c>
      <c r="D21" s="13">
        <v>68.79</v>
      </c>
      <c r="E21" s="6"/>
      <c r="F21" s="17"/>
      <c r="G21" s="7"/>
    </row>
    <row r="22" spans="1:7" ht="13.5">
      <c r="A22" s="143"/>
      <c r="B22" s="15" t="s">
        <v>115</v>
      </c>
      <c r="C22" s="18"/>
      <c r="D22" s="13"/>
      <c r="E22" s="6"/>
      <c r="F22" s="17"/>
      <c r="G22" s="7"/>
    </row>
    <row r="23" spans="1:7" ht="13.5">
      <c r="A23" s="143" t="s">
        <v>11</v>
      </c>
      <c r="B23" s="15" t="s">
        <v>51</v>
      </c>
      <c r="C23" s="18" t="s">
        <v>8</v>
      </c>
      <c r="D23" s="13">
        <v>68.79</v>
      </c>
      <c r="E23" s="6"/>
      <c r="F23" s="17"/>
      <c r="G23" s="7"/>
    </row>
    <row r="24" spans="1:7" ht="13.5">
      <c r="A24" s="143"/>
      <c r="B24" s="15" t="s">
        <v>115</v>
      </c>
      <c r="C24" s="18"/>
      <c r="D24" s="13"/>
      <c r="E24" s="6"/>
      <c r="F24" s="17"/>
      <c r="G24" s="7"/>
    </row>
    <row r="25" spans="1:7" ht="26.25">
      <c r="A25" s="143" t="s">
        <v>12</v>
      </c>
      <c r="B25" s="15" t="s">
        <v>52</v>
      </c>
      <c r="C25" s="18" t="s">
        <v>8</v>
      </c>
      <c r="D25" s="13">
        <v>30</v>
      </c>
      <c r="E25" s="6"/>
      <c r="F25" s="17"/>
      <c r="G25" s="7"/>
    </row>
    <row r="26" spans="1:7" ht="13.5">
      <c r="A26" s="143"/>
      <c r="B26" s="15" t="s">
        <v>116</v>
      </c>
      <c r="C26" s="18"/>
      <c r="D26" s="13"/>
      <c r="E26" s="6"/>
      <c r="F26" s="17"/>
      <c r="G26" s="7"/>
    </row>
    <row r="27" spans="1:7" ht="13.5">
      <c r="A27" s="143" t="s">
        <v>13</v>
      </c>
      <c r="B27" s="15" t="s">
        <v>54</v>
      </c>
      <c r="C27" s="18" t="s">
        <v>8</v>
      </c>
      <c r="D27" s="13">
        <v>29.44</v>
      </c>
      <c r="E27" s="6"/>
      <c r="F27" s="17"/>
      <c r="G27" s="7"/>
    </row>
    <row r="28" spans="1:7" ht="13.5">
      <c r="A28" s="143"/>
      <c r="B28" s="15" t="s">
        <v>117</v>
      </c>
      <c r="C28" s="18"/>
      <c r="D28" s="13"/>
      <c r="E28" s="6"/>
      <c r="F28" s="17"/>
      <c r="G28" s="7"/>
    </row>
    <row r="29" spans="1:7" ht="13.5">
      <c r="A29" s="143" t="s">
        <v>21</v>
      </c>
      <c r="B29" s="15" t="s">
        <v>58</v>
      </c>
      <c r="C29" s="18" t="s">
        <v>3</v>
      </c>
      <c r="D29" s="13">
        <v>82.55</v>
      </c>
      <c r="E29" s="6"/>
      <c r="F29" s="17"/>
      <c r="G29" s="7"/>
    </row>
    <row r="30" spans="1:7" ht="13.5">
      <c r="A30" s="143"/>
      <c r="B30" s="15" t="s">
        <v>118</v>
      </c>
      <c r="C30" s="18"/>
      <c r="D30" s="13"/>
      <c r="E30" s="6"/>
      <c r="F30" s="17"/>
      <c r="G30" s="7"/>
    </row>
    <row r="31" spans="1:7" ht="13.5">
      <c r="A31" s="143" t="s">
        <v>50</v>
      </c>
      <c r="B31" s="15" t="s">
        <v>56</v>
      </c>
      <c r="C31" s="18" t="s">
        <v>57</v>
      </c>
      <c r="D31" s="13">
        <v>98</v>
      </c>
      <c r="E31" s="6"/>
      <c r="F31" s="17"/>
      <c r="G31" s="7"/>
    </row>
    <row r="32" spans="1:7" ht="13.5">
      <c r="A32" s="143"/>
      <c r="B32" s="15" t="s">
        <v>119</v>
      </c>
      <c r="C32" s="18"/>
      <c r="D32" s="13"/>
      <c r="E32" s="6"/>
      <c r="F32" s="17"/>
      <c r="G32" s="7"/>
    </row>
    <row r="33" spans="1:7" ht="13.5">
      <c r="A33" s="144">
        <v>3</v>
      </c>
      <c r="B33" s="14" t="s">
        <v>61</v>
      </c>
      <c r="C33" s="18"/>
      <c r="D33" s="13"/>
      <c r="E33" s="6"/>
      <c r="F33" s="17"/>
      <c r="G33" s="7"/>
    </row>
    <row r="34" spans="1:7" ht="14.25" thickBot="1">
      <c r="A34" s="145" t="s">
        <v>41</v>
      </c>
      <c r="B34" s="92" t="s">
        <v>62</v>
      </c>
      <c r="C34" s="85" t="s">
        <v>3</v>
      </c>
      <c r="D34" s="86">
        <v>245</v>
      </c>
      <c r="E34" s="6"/>
      <c r="F34" s="17"/>
      <c r="G34" s="7"/>
    </row>
    <row r="35" spans="1:7" ht="39">
      <c r="A35" s="149"/>
      <c r="B35" s="150" t="s">
        <v>120</v>
      </c>
      <c r="C35" s="151"/>
      <c r="D35" s="152"/>
      <c r="E35" s="6"/>
      <c r="F35" s="17"/>
      <c r="G35" s="7"/>
    </row>
    <row r="36" spans="1:7" ht="26.25">
      <c r="A36" s="146" t="s">
        <v>42</v>
      </c>
      <c r="B36" s="20" t="s">
        <v>63</v>
      </c>
      <c r="C36" s="125" t="s">
        <v>3</v>
      </c>
      <c r="D36" s="19">
        <v>245</v>
      </c>
      <c r="E36" s="6"/>
      <c r="F36" s="17"/>
      <c r="G36" s="7"/>
    </row>
    <row r="37" spans="1:7" ht="39">
      <c r="A37" s="146"/>
      <c r="B37" s="150" t="s">
        <v>120</v>
      </c>
      <c r="C37" s="125"/>
      <c r="D37" s="19"/>
      <c r="E37" s="6"/>
      <c r="F37" s="17"/>
      <c r="G37" s="7"/>
    </row>
    <row r="38" spans="1:7" ht="13.5">
      <c r="A38" s="144">
        <v>4</v>
      </c>
      <c r="B38" s="14" t="s">
        <v>65</v>
      </c>
      <c r="C38" s="18"/>
      <c r="D38" s="13"/>
      <c r="E38" s="6"/>
      <c r="F38" s="17"/>
      <c r="G38" s="7"/>
    </row>
    <row r="39" spans="1:7" ht="26.25">
      <c r="A39" s="143" t="s">
        <v>66</v>
      </c>
      <c r="B39" s="15" t="s">
        <v>67</v>
      </c>
      <c r="C39" s="18" t="s">
        <v>8</v>
      </c>
      <c r="D39" s="13">
        <v>120</v>
      </c>
      <c r="E39" s="6"/>
      <c r="F39" s="17"/>
      <c r="G39" s="7"/>
    </row>
    <row r="40" spans="1:7" ht="39">
      <c r="A40" s="143"/>
      <c r="B40" s="15" t="s">
        <v>121</v>
      </c>
      <c r="C40" s="18"/>
      <c r="D40" s="13"/>
      <c r="E40" s="6"/>
      <c r="F40" s="17"/>
      <c r="G40" s="7"/>
    </row>
    <row r="41" spans="1:7" ht="13.5">
      <c r="A41" s="144">
        <v>5</v>
      </c>
      <c r="B41" s="14" t="s">
        <v>40</v>
      </c>
      <c r="C41" s="18"/>
      <c r="D41" s="13"/>
      <c r="E41" s="6"/>
      <c r="F41" s="17"/>
      <c r="G41" s="7"/>
    </row>
    <row r="42" spans="1:7" ht="13.5">
      <c r="A42" s="143" t="s">
        <v>69</v>
      </c>
      <c r="B42" s="15" t="s">
        <v>72</v>
      </c>
      <c r="C42" s="18" t="s">
        <v>23</v>
      </c>
      <c r="D42" s="13">
        <v>12</v>
      </c>
      <c r="E42" s="6"/>
      <c r="F42" s="17"/>
      <c r="G42" s="7"/>
    </row>
    <row r="43" spans="1:7" ht="52.5">
      <c r="A43" s="143"/>
      <c r="B43" s="15" t="s">
        <v>122</v>
      </c>
      <c r="C43" s="18"/>
      <c r="D43" s="13"/>
      <c r="E43" s="6"/>
      <c r="F43" s="17"/>
      <c r="G43" s="7"/>
    </row>
    <row r="44" spans="1:7" ht="13.5">
      <c r="A44" s="143" t="s">
        <v>70</v>
      </c>
      <c r="B44" s="15" t="s">
        <v>73</v>
      </c>
      <c r="C44" s="18" t="s">
        <v>23</v>
      </c>
      <c r="D44" s="13">
        <v>2</v>
      </c>
      <c r="E44" s="6"/>
      <c r="F44" s="17"/>
      <c r="G44" s="7"/>
    </row>
    <row r="45" spans="1:7" ht="52.5">
      <c r="A45" s="143"/>
      <c r="B45" s="15" t="s">
        <v>122</v>
      </c>
      <c r="C45" s="18"/>
      <c r="D45" s="13"/>
      <c r="E45" s="6"/>
      <c r="F45" s="17"/>
      <c r="G45" s="7"/>
    </row>
    <row r="46" spans="1:7" ht="13.5">
      <c r="A46" s="143" t="s">
        <v>71</v>
      </c>
      <c r="B46" s="15" t="s">
        <v>75</v>
      </c>
      <c r="C46" s="18" t="s">
        <v>8</v>
      </c>
      <c r="D46" s="13">
        <v>100</v>
      </c>
      <c r="E46" s="6"/>
      <c r="F46" s="17"/>
      <c r="G46" s="7"/>
    </row>
    <row r="47" spans="1:7" ht="52.5">
      <c r="A47" s="143"/>
      <c r="B47" s="15" t="s">
        <v>122</v>
      </c>
      <c r="C47" s="18"/>
      <c r="D47" s="13"/>
      <c r="E47" s="6"/>
      <c r="F47" s="17"/>
      <c r="G47" s="7"/>
    </row>
    <row r="48" spans="1:7" ht="13.5">
      <c r="A48" s="143" t="s">
        <v>74</v>
      </c>
      <c r="B48" s="15" t="s">
        <v>76</v>
      </c>
      <c r="C48" s="18" t="s">
        <v>23</v>
      </c>
      <c r="D48" s="13">
        <v>12</v>
      </c>
      <c r="E48" s="6"/>
      <c r="F48" s="17"/>
      <c r="G48" s="7"/>
    </row>
    <row r="49" spans="1:7" ht="52.5">
      <c r="A49" s="146"/>
      <c r="B49" s="15" t="s">
        <v>122</v>
      </c>
      <c r="C49" s="125"/>
      <c r="D49" s="19"/>
      <c r="E49" s="6"/>
      <c r="F49" s="17"/>
      <c r="G49" s="7"/>
    </row>
    <row r="50" spans="1:7" ht="13.5">
      <c r="A50" s="142">
        <v>6</v>
      </c>
      <c r="B50" s="124" t="s">
        <v>77</v>
      </c>
      <c r="C50" s="125"/>
      <c r="D50" s="19"/>
      <c r="E50" s="6"/>
      <c r="F50" s="17"/>
      <c r="G50" s="7"/>
    </row>
    <row r="51" spans="1:7" ht="13.5">
      <c r="A51" s="146" t="s">
        <v>78</v>
      </c>
      <c r="B51" s="72" t="s">
        <v>80</v>
      </c>
      <c r="C51" s="73" t="s">
        <v>23</v>
      </c>
      <c r="D51" s="74">
        <v>4</v>
      </c>
      <c r="E51" s="6"/>
      <c r="F51" s="17"/>
      <c r="G51" s="7"/>
    </row>
    <row r="52" spans="1:7" ht="39">
      <c r="A52" s="146"/>
      <c r="B52" s="123" t="s">
        <v>126</v>
      </c>
      <c r="C52" s="73"/>
      <c r="D52" s="74"/>
      <c r="E52" s="6"/>
      <c r="F52" s="17"/>
      <c r="G52" s="7"/>
    </row>
    <row r="53" spans="1:7" ht="26.25">
      <c r="A53" s="146" t="s">
        <v>79</v>
      </c>
      <c r="B53" s="123" t="s">
        <v>81</v>
      </c>
      <c r="C53" s="73" t="s">
        <v>23</v>
      </c>
      <c r="D53" s="74">
        <v>8</v>
      </c>
      <c r="E53" s="6"/>
      <c r="F53" s="17"/>
      <c r="G53" s="7"/>
    </row>
    <row r="54" spans="1:7" ht="39">
      <c r="A54" s="146"/>
      <c r="B54" s="123" t="s">
        <v>126</v>
      </c>
      <c r="C54" s="73"/>
      <c r="D54" s="74"/>
      <c r="E54" s="6"/>
      <c r="F54" s="17"/>
      <c r="G54" s="7"/>
    </row>
    <row r="55" spans="1:7" ht="13.5">
      <c r="A55" s="142">
        <v>7</v>
      </c>
      <c r="B55" s="124" t="s">
        <v>83</v>
      </c>
      <c r="C55" s="73"/>
      <c r="D55" s="74"/>
      <c r="E55" s="6"/>
      <c r="F55" s="17"/>
      <c r="G55" s="7"/>
    </row>
    <row r="56" spans="1:7" ht="13.5">
      <c r="A56" s="146" t="s">
        <v>84</v>
      </c>
      <c r="B56" s="72" t="s">
        <v>86</v>
      </c>
      <c r="C56" s="73" t="s">
        <v>3</v>
      </c>
      <c r="D56" s="74">
        <v>36.19</v>
      </c>
      <c r="E56" s="6"/>
      <c r="F56" s="17"/>
      <c r="G56" s="7"/>
    </row>
    <row r="57" spans="1:7" ht="39">
      <c r="A57" s="146"/>
      <c r="B57" s="123" t="s">
        <v>127</v>
      </c>
      <c r="C57" s="73"/>
      <c r="D57" s="74"/>
      <c r="E57" s="6"/>
      <c r="F57" s="17"/>
      <c r="G57" s="7"/>
    </row>
    <row r="58" spans="1:7" ht="13.5">
      <c r="A58" s="146" t="s">
        <v>85</v>
      </c>
      <c r="B58" s="15" t="s">
        <v>19</v>
      </c>
      <c r="C58" s="18" t="s">
        <v>3</v>
      </c>
      <c r="D58" s="74">
        <v>36.19</v>
      </c>
      <c r="E58" s="6"/>
      <c r="F58" s="17"/>
      <c r="G58" s="7"/>
    </row>
    <row r="59" spans="1:7" ht="39">
      <c r="A59" s="146"/>
      <c r="B59" s="123" t="s">
        <v>127</v>
      </c>
      <c r="C59" s="18"/>
      <c r="D59" s="74"/>
      <c r="E59" s="6"/>
      <c r="F59" s="17"/>
      <c r="G59" s="7"/>
    </row>
    <row r="60" spans="1:7" ht="13.5">
      <c r="A60" s="146" t="s">
        <v>123</v>
      </c>
      <c r="B60" s="15" t="s">
        <v>20</v>
      </c>
      <c r="C60" s="18" t="s">
        <v>3</v>
      </c>
      <c r="D60" s="74">
        <v>36.19</v>
      </c>
      <c r="E60" s="6"/>
      <c r="F60" s="17"/>
      <c r="G60" s="7"/>
    </row>
    <row r="61" spans="1:7" ht="39">
      <c r="A61" s="146"/>
      <c r="B61" s="123" t="s">
        <v>127</v>
      </c>
      <c r="C61" s="125"/>
      <c r="D61" s="74"/>
      <c r="E61" s="6"/>
      <c r="F61" s="17"/>
      <c r="G61" s="7"/>
    </row>
    <row r="62" spans="1:7" ht="26.25">
      <c r="A62" s="146" t="s">
        <v>124</v>
      </c>
      <c r="B62" s="123" t="s">
        <v>94</v>
      </c>
      <c r="C62" s="73" t="s">
        <v>3</v>
      </c>
      <c r="D62" s="74">
        <v>36.19</v>
      </c>
      <c r="E62" s="6"/>
      <c r="F62" s="17"/>
      <c r="G62" s="7"/>
    </row>
    <row r="63" spans="1:7" ht="39">
      <c r="A63" s="146"/>
      <c r="B63" s="123" t="s">
        <v>127</v>
      </c>
      <c r="C63" s="73"/>
      <c r="D63" s="74"/>
      <c r="E63" s="6"/>
      <c r="F63" s="17"/>
      <c r="G63" s="7"/>
    </row>
    <row r="64" spans="1:7" ht="39">
      <c r="A64" s="146" t="s">
        <v>125</v>
      </c>
      <c r="B64" s="123" t="s">
        <v>87</v>
      </c>
      <c r="C64" s="73" t="s">
        <v>3</v>
      </c>
      <c r="D64" s="74">
        <v>36.19</v>
      </c>
      <c r="E64" s="6"/>
      <c r="F64" s="17"/>
      <c r="G64" s="7"/>
    </row>
    <row r="65" spans="1:7" ht="39">
      <c r="A65" s="146"/>
      <c r="B65" s="123" t="s">
        <v>127</v>
      </c>
      <c r="C65" s="73"/>
      <c r="D65" s="74"/>
      <c r="E65" s="6"/>
      <c r="F65" s="17"/>
      <c r="G65" s="7"/>
    </row>
    <row r="66" spans="1:7" ht="13.5">
      <c r="A66" s="142">
        <v>8</v>
      </c>
      <c r="B66" s="124" t="s">
        <v>14</v>
      </c>
      <c r="C66" s="73"/>
      <c r="D66" s="74"/>
      <c r="E66" s="6"/>
      <c r="F66" s="17"/>
      <c r="G66" s="7"/>
    </row>
    <row r="67" spans="1:7" ht="26.25">
      <c r="A67" s="146" t="s">
        <v>90</v>
      </c>
      <c r="B67" s="15" t="s">
        <v>95</v>
      </c>
      <c r="C67" s="18" t="s">
        <v>3</v>
      </c>
      <c r="D67" s="126">
        <v>1624.54</v>
      </c>
      <c r="E67" s="6"/>
      <c r="F67" s="17"/>
      <c r="G67" s="7"/>
    </row>
    <row r="68" spans="1:7" ht="27" thickBot="1">
      <c r="A68" s="147" t="s">
        <v>91</v>
      </c>
      <c r="B68" s="92" t="s">
        <v>96</v>
      </c>
      <c r="C68" s="85" t="s">
        <v>3</v>
      </c>
      <c r="D68" s="130">
        <v>1624.54</v>
      </c>
      <c r="E68" s="6"/>
      <c r="F68" s="17"/>
      <c r="G68" s="7"/>
    </row>
    <row r="69" spans="1:7" ht="13.5">
      <c r="A69" s="148" t="s">
        <v>92</v>
      </c>
      <c r="B69" s="133" t="s">
        <v>97</v>
      </c>
      <c r="C69" s="91" t="s">
        <v>3</v>
      </c>
      <c r="D69" s="134">
        <v>1624.54</v>
      </c>
      <c r="E69" s="6"/>
      <c r="F69" s="17"/>
      <c r="G69" s="7"/>
    </row>
    <row r="70" spans="1:7" ht="26.25">
      <c r="A70" s="146" t="s">
        <v>93</v>
      </c>
      <c r="B70" s="15" t="s">
        <v>98</v>
      </c>
      <c r="C70" s="18" t="s">
        <v>3</v>
      </c>
      <c r="D70" s="126">
        <v>133.6</v>
      </c>
      <c r="E70" s="6"/>
      <c r="F70" s="17"/>
      <c r="G70" s="7"/>
    </row>
    <row r="71" spans="1:7" ht="29.25" customHeight="1">
      <c r="A71" s="254" t="s">
        <v>158</v>
      </c>
      <c r="B71" s="255"/>
      <c r="E71" s="9"/>
      <c r="F71" s="3"/>
      <c r="G71" s="3"/>
    </row>
    <row r="72" spans="1:7" ht="12.75">
      <c r="A72" s="256" t="s">
        <v>128</v>
      </c>
      <c r="B72" s="257"/>
      <c r="E72" s="9"/>
      <c r="F72" s="3"/>
      <c r="G72" s="3"/>
    </row>
    <row r="73" spans="1:12" ht="12.75">
      <c r="A73" s="158"/>
      <c r="B73" s="159"/>
      <c r="C73" s="258" t="s">
        <v>131</v>
      </c>
      <c r="D73" s="259"/>
      <c r="E73" s="260" t="s">
        <v>132</v>
      </c>
      <c r="F73" s="261"/>
      <c r="G73" s="261"/>
      <c r="H73" s="261"/>
      <c r="I73" s="261"/>
      <c r="J73" s="261"/>
      <c r="K73" s="165" t="s">
        <v>1</v>
      </c>
      <c r="L73" s="166" t="s">
        <v>130</v>
      </c>
    </row>
    <row r="74" spans="1:12" ht="12.75">
      <c r="A74" s="158"/>
      <c r="B74" s="160" t="s">
        <v>129</v>
      </c>
      <c r="C74" s="167">
        <v>3.76</v>
      </c>
      <c r="D74" s="155">
        <v>2.5</v>
      </c>
      <c r="E74" s="155">
        <v>3.76</v>
      </c>
      <c r="F74" s="155"/>
      <c r="G74" s="155">
        <v>3.76</v>
      </c>
      <c r="H74" s="155">
        <v>2.5</v>
      </c>
      <c r="I74" s="155">
        <v>2.5</v>
      </c>
      <c r="J74" s="155">
        <v>4</v>
      </c>
      <c r="K74" s="168">
        <f>(C74*D74)+(E74+G74+H74+I74)*J74</f>
        <v>59.48</v>
      </c>
      <c r="L74" s="169" t="s">
        <v>3</v>
      </c>
    </row>
    <row r="75" spans="1:12" ht="12.75">
      <c r="A75" s="158"/>
      <c r="B75" s="160" t="s">
        <v>134</v>
      </c>
      <c r="C75" s="167">
        <v>3.95</v>
      </c>
      <c r="D75" s="155">
        <v>2.5</v>
      </c>
      <c r="E75" s="155">
        <v>3.95</v>
      </c>
      <c r="F75" s="155"/>
      <c r="G75" s="155">
        <v>3.95</v>
      </c>
      <c r="H75" s="155">
        <v>2.5</v>
      </c>
      <c r="I75" s="155">
        <v>2.5</v>
      </c>
      <c r="J75" s="155">
        <v>4</v>
      </c>
      <c r="K75" s="168">
        <f aca="true" t="shared" si="0" ref="K75:K88">(C75*D75)+(E75+G75+H75+I75)*J75</f>
        <v>61.475</v>
      </c>
      <c r="L75" s="169" t="s">
        <v>3</v>
      </c>
    </row>
    <row r="76" spans="1:12" ht="12.75">
      <c r="A76" s="158"/>
      <c r="B76" s="160" t="s">
        <v>135</v>
      </c>
      <c r="C76" s="167">
        <v>3.5</v>
      </c>
      <c r="D76" s="155">
        <v>2.82</v>
      </c>
      <c r="E76" s="155">
        <v>3.5</v>
      </c>
      <c r="F76" s="155"/>
      <c r="G76" s="155">
        <v>3.5</v>
      </c>
      <c r="H76" s="155">
        <v>2.82</v>
      </c>
      <c r="I76" s="155">
        <v>2.82</v>
      </c>
      <c r="J76" s="155">
        <v>4</v>
      </c>
      <c r="K76" s="168">
        <f t="shared" si="0"/>
        <v>60.43</v>
      </c>
      <c r="L76" s="169" t="s">
        <v>3</v>
      </c>
    </row>
    <row r="77" spans="1:12" ht="12.75">
      <c r="A77" s="158"/>
      <c r="B77" s="160" t="s">
        <v>136</v>
      </c>
      <c r="C77" s="167">
        <v>3.5</v>
      </c>
      <c r="D77" s="155">
        <v>2.84</v>
      </c>
      <c r="E77" s="157">
        <v>3.5</v>
      </c>
      <c r="F77" s="155"/>
      <c r="G77" s="155">
        <v>3.5</v>
      </c>
      <c r="H77" s="155">
        <v>2.84</v>
      </c>
      <c r="I77" s="155">
        <v>2.84</v>
      </c>
      <c r="J77" s="155">
        <v>4</v>
      </c>
      <c r="K77" s="168">
        <f t="shared" si="0"/>
        <v>60.66</v>
      </c>
      <c r="L77" s="169" t="s">
        <v>3</v>
      </c>
    </row>
    <row r="78" spans="1:12" ht="12.75">
      <c r="A78" s="158"/>
      <c r="B78" s="160" t="s">
        <v>137</v>
      </c>
      <c r="C78" s="167">
        <v>2.83</v>
      </c>
      <c r="D78" s="155">
        <v>3.5</v>
      </c>
      <c r="E78" s="157">
        <v>3.5</v>
      </c>
      <c r="F78" s="155"/>
      <c r="G78" s="155">
        <v>3.5</v>
      </c>
      <c r="H78" s="155">
        <v>2.83</v>
      </c>
      <c r="I78" s="155">
        <v>2.83</v>
      </c>
      <c r="J78" s="155">
        <v>4</v>
      </c>
      <c r="K78" s="168">
        <f t="shared" si="0"/>
        <v>60.545</v>
      </c>
      <c r="L78" s="169" t="s">
        <v>3</v>
      </c>
    </row>
    <row r="79" spans="1:12" ht="12.75">
      <c r="A79" s="158"/>
      <c r="B79" s="160" t="s">
        <v>138</v>
      </c>
      <c r="C79" s="167">
        <v>3.5</v>
      </c>
      <c r="D79" s="155">
        <v>2.85</v>
      </c>
      <c r="E79" s="157">
        <v>3.5</v>
      </c>
      <c r="F79" s="155"/>
      <c r="G79" s="155">
        <v>3.5</v>
      </c>
      <c r="H79" s="155">
        <v>2.85</v>
      </c>
      <c r="I79" s="155">
        <v>2.85</v>
      </c>
      <c r="J79" s="155">
        <v>4</v>
      </c>
      <c r="K79" s="168">
        <f t="shared" si="0"/>
        <v>60.775</v>
      </c>
      <c r="L79" s="169" t="s">
        <v>3</v>
      </c>
    </row>
    <row r="80" spans="1:12" ht="12.75">
      <c r="A80" s="158"/>
      <c r="B80" s="160" t="s">
        <v>139</v>
      </c>
      <c r="C80" s="167">
        <v>3.5</v>
      </c>
      <c r="D80" s="155">
        <v>2.87</v>
      </c>
      <c r="E80" s="157">
        <v>3.5</v>
      </c>
      <c r="F80" s="155"/>
      <c r="G80" s="155">
        <v>3.5</v>
      </c>
      <c r="H80" s="155">
        <v>2.87</v>
      </c>
      <c r="I80" s="155">
        <v>2.87</v>
      </c>
      <c r="J80" s="155">
        <v>4</v>
      </c>
      <c r="K80" s="168">
        <f t="shared" si="0"/>
        <v>61.00500000000001</v>
      </c>
      <c r="L80" s="169" t="s">
        <v>3</v>
      </c>
    </row>
    <row r="81" spans="1:12" ht="12.75">
      <c r="A81" s="158"/>
      <c r="B81" s="160" t="s">
        <v>140</v>
      </c>
      <c r="C81" s="167">
        <v>3.5</v>
      </c>
      <c r="D81" s="155">
        <v>2.86</v>
      </c>
      <c r="E81" s="157">
        <v>3.5</v>
      </c>
      <c r="F81" s="155"/>
      <c r="G81" s="155">
        <v>3.5</v>
      </c>
      <c r="H81" s="155">
        <v>2.86</v>
      </c>
      <c r="I81" s="155">
        <v>2.86</v>
      </c>
      <c r="J81" s="155">
        <v>4</v>
      </c>
      <c r="K81" s="168">
        <f t="shared" si="0"/>
        <v>60.88999999999999</v>
      </c>
      <c r="L81" s="169" t="s">
        <v>3</v>
      </c>
    </row>
    <row r="82" spans="1:12" ht="12.75">
      <c r="A82" s="158"/>
      <c r="B82" s="160" t="s">
        <v>133</v>
      </c>
      <c r="C82" s="167">
        <v>2.85</v>
      </c>
      <c r="D82" s="155">
        <v>2.27</v>
      </c>
      <c r="E82" s="155"/>
      <c r="F82" s="155"/>
      <c r="G82" s="155"/>
      <c r="H82" s="155"/>
      <c r="I82" s="155"/>
      <c r="J82" s="155"/>
      <c r="K82" s="168">
        <f t="shared" si="0"/>
        <v>6.4695</v>
      </c>
      <c r="L82" s="169" t="s">
        <v>3</v>
      </c>
    </row>
    <row r="83" spans="1:12" ht="12.75">
      <c r="A83" s="158"/>
      <c r="B83" s="160" t="s">
        <v>141</v>
      </c>
      <c r="C83" s="167">
        <v>8.73</v>
      </c>
      <c r="D83" s="155">
        <v>5.86</v>
      </c>
      <c r="E83" s="155">
        <v>8.73</v>
      </c>
      <c r="F83" s="155"/>
      <c r="G83" s="155">
        <v>8.73</v>
      </c>
      <c r="H83" s="155">
        <v>5.86</v>
      </c>
      <c r="I83" s="155">
        <v>5.86</v>
      </c>
      <c r="J83" s="155">
        <v>4</v>
      </c>
      <c r="K83" s="168">
        <f t="shared" si="0"/>
        <v>167.8778</v>
      </c>
      <c r="L83" s="169" t="s">
        <v>3</v>
      </c>
    </row>
    <row r="84" spans="1:12" ht="12.75">
      <c r="A84" s="158"/>
      <c r="B84" s="160" t="s">
        <v>142</v>
      </c>
      <c r="C84" s="167">
        <v>2.96</v>
      </c>
      <c r="D84" s="155">
        <v>8.81</v>
      </c>
      <c r="E84" s="155">
        <v>2.96</v>
      </c>
      <c r="F84" s="155"/>
      <c r="G84" s="155">
        <v>2.96</v>
      </c>
      <c r="H84" s="155">
        <v>8.81</v>
      </c>
      <c r="I84" s="155">
        <v>8.81</v>
      </c>
      <c r="J84" s="155">
        <v>4</v>
      </c>
      <c r="K84" s="168">
        <f t="shared" si="0"/>
        <v>120.2376</v>
      </c>
      <c r="L84" s="169" t="s">
        <v>3</v>
      </c>
    </row>
    <row r="85" spans="1:12" ht="12.75">
      <c r="A85" s="158"/>
      <c r="B85" s="160" t="s">
        <v>143</v>
      </c>
      <c r="C85" s="167">
        <v>4.42</v>
      </c>
      <c r="D85" s="155">
        <v>5.78</v>
      </c>
      <c r="E85" s="155">
        <v>4.42</v>
      </c>
      <c r="F85" s="155"/>
      <c r="G85" s="155">
        <v>4.42</v>
      </c>
      <c r="H85" s="155">
        <v>5.78</v>
      </c>
      <c r="I85" s="155">
        <v>5.78</v>
      </c>
      <c r="J85" s="155">
        <v>4</v>
      </c>
      <c r="K85" s="168">
        <f t="shared" si="0"/>
        <v>107.14760000000001</v>
      </c>
      <c r="L85" s="169" t="s">
        <v>3</v>
      </c>
    </row>
    <row r="86" spans="1:12" ht="12.75">
      <c r="A86" s="158"/>
      <c r="B86" s="160" t="s">
        <v>144</v>
      </c>
      <c r="C86" s="167"/>
      <c r="D86" s="155"/>
      <c r="E86" s="155">
        <v>2.4</v>
      </c>
      <c r="F86" s="155"/>
      <c r="G86" s="155">
        <v>2.4</v>
      </c>
      <c r="H86" s="155">
        <v>5.09</v>
      </c>
      <c r="I86" s="155">
        <v>5.09</v>
      </c>
      <c r="J86" s="155">
        <v>7.5</v>
      </c>
      <c r="K86" s="168">
        <f t="shared" si="0"/>
        <v>112.35000000000001</v>
      </c>
      <c r="L86" s="169" t="s">
        <v>3</v>
      </c>
    </row>
    <row r="87" spans="1:12" ht="12.75">
      <c r="A87" s="158"/>
      <c r="B87" s="160" t="s">
        <v>145</v>
      </c>
      <c r="C87" s="167">
        <v>3</v>
      </c>
      <c r="D87" s="155">
        <v>3.5</v>
      </c>
      <c r="E87" s="155"/>
      <c r="F87" s="155"/>
      <c r="G87" s="155"/>
      <c r="H87" s="155"/>
      <c r="I87" s="155"/>
      <c r="J87" s="155"/>
      <c r="K87" s="168">
        <f t="shared" si="0"/>
        <v>10.5</v>
      </c>
      <c r="L87" s="169" t="s">
        <v>3</v>
      </c>
    </row>
    <row r="88" spans="1:12" ht="12.75">
      <c r="A88" s="158"/>
      <c r="B88" s="160" t="s">
        <v>146</v>
      </c>
      <c r="C88" s="167">
        <v>3</v>
      </c>
      <c r="D88" s="155">
        <v>3.5</v>
      </c>
      <c r="E88" s="155"/>
      <c r="F88" s="155"/>
      <c r="G88" s="155"/>
      <c r="H88" s="155"/>
      <c r="I88" s="155"/>
      <c r="J88" s="155"/>
      <c r="K88" s="168">
        <f t="shared" si="0"/>
        <v>10.5</v>
      </c>
      <c r="L88" s="169" t="s">
        <v>3</v>
      </c>
    </row>
    <row r="89" spans="1:12" ht="12.75">
      <c r="A89" s="158"/>
      <c r="B89" s="159"/>
      <c r="C89" s="262" t="s">
        <v>147</v>
      </c>
      <c r="D89" s="263"/>
      <c r="E89" s="263"/>
      <c r="F89" s="263"/>
      <c r="G89" s="263"/>
      <c r="H89" s="263"/>
      <c r="I89" s="263"/>
      <c r="J89" s="263"/>
      <c r="K89" s="168">
        <f>SUM(K74:K88)</f>
        <v>1020.3425</v>
      </c>
      <c r="L89" s="169" t="s">
        <v>3</v>
      </c>
    </row>
    <row r="90" spans="1:12" ht="12.75">
      <c r="A90" s="158"/>
      <c r="B90" s="159"/>
      <c r="C90" s="167"/>
      <c r="D90" s="155"/>
      <c r="E90" s="155"/>
      <c r="F90" s="155"/>
      <c r="G90" s="155"/>
      <c r="H90" s="155"/>
      <c r="I90" s="155"/>
      <c r="J90" s="155"/>
      <c r="K90" s="168"/>
      <c r="L90" s="169"/>
    </row>
    <row r="91" spans="1:12" ht="12.75">
      <c r="A91" s="161"/>
      <c r="B91" s="162"/>
      <c r="C91" s="170"/>
      <c r="D91" s="171"/>
      <c r="E91" s="171"/>
      <c r="F91" s="171"/>
      <c r="G91" s="171"/>
      <c r="H91" s="171"/>
      <c r="I91" s="171"/>
      <c r="J91" s="171"/>
      <c r="K91" s="172"/>
      <c r="L91" s="173"/>
    </row>
    <row r="92" spans="1:7" ht="12.75">
      <c r="A92" s="256" t="s">
        <v>148</v>
      </c>
      <c r="B92" s="257"/>
      <c r="E92" s="9"/>
      <c r="F92" s="3"/>
      <c r="G92" s="3"/>
    </row>
    <row r="93" spans="1:12" ht="12.75">
      <c r="A93" s="158"/>
      <c r="B93" s="159"/>
      <c r="C93" s="264" t="s">
        <v>131</v>
      </c>
      <c r="D93" s="265"/>
      <c r="E93" s="252" t="s">
        <v>132</v>
      </c>
      <c r="F93" s="253"/>
      <c r="G93" s="253"/>
      <c r="H93" s="253"/>
      <c r="I93" s="253"/>
      <c r="J93" s="253"/>
      <c r="K93" s="153" t="s">
        <v>1</v>
      </c>
      <c r="L93" s="153" t="s">
        <v>130</v>
      </c>
    </row>
    <row r="94" spans="1:12" ht="12.75">
      <c r="A94" s="158"/>
      <c r="B94" s="160" t="s">
        <v>149</v>
      </c>
      <c r="C94" s="154">
        <v>3.28</v>
      </c>
      <c r="D94" s="154">
        <v>4.19</v>
      </c>
      <c r="E94" s="155">
        <v>3.28</v>
      </c>
      <c r="F94" s="154"/>
      <c r="G94" s="154">
        <v>3.28</v>
      </c>
      <c r="H94" s="154">
        <v>4.19</v>
      </c>
      <c r="I94" s="154">
        <v>4.19</v>
      </c>
      <c r="J94" s="154">
        <v>3.5</v>
      </c>
      <c r="K94" s="156">
        <f>(C94*D94)+(E94+G94+H94+I94)*J94</f>
        <v>66.03320000000001</v>
      </c>
      <c r="L94" s="153" t="s">
        <v>3</v>
      </c>
    </row>
    <row r="95" spans="1:12" ht="12.75">
      <c r="A95" s="158"/>
      <c r="B95" s="160" t="s">
        <v>150</v>
      </c>
      <c r="C95" s="154">
        <v>4.4</v>
      </c>
      <c r="D95" s="154">
        <v>5.29</v>
      </c>
      <c r="E95" s="155">
        <v>4.4</v>
      </c>
      <c r="F95" s="154"/>
      <c r="G95" s="154">
        <v>4.4</v>
      </c>
      <c r="H95" s="154">
        <v>5.29</v>
      </c>
      <c r="I95" s="154">
        <v>5.29</v>
      </c>
      <c r="J95" s="154">
        <v>3.5</v>
      </c>
      <c r="K95" s="156">
        <f aca="true" t="shared" si="1" ref="K95:K100">(C95*D95)+(E95+G95+H95+I95)*J95</f>
        <v>91.106</v>
      </c>
      <c r="L95" s="153" t="s">
        <v>3</v>
      </c>
    </row>
    <row r="96" spans="1:12" ht="12.75">
      <c r="A96" s="158"/>
      <c r="B96" s="160" t="s">
        <v>151</v>
      </c>
      <c r="C96" s="154">
        <v>7.22</v>
      </c>
      <c r="D96" s="154">
        <v>5.3</v>
      </c>
      <c r="E96" s="155">
        <v>7.22</v>
      </c>
      <c r="F96" s="154"/>
      <c r="G96" s="154">
        <v>7.22</v>
      </c>
      <c r="H96" s="154">
        <v>5.3</v>
      </c>
      <c r="I96" s="154">
        <v>5.3</v>
      </c>
      <c r="J96" s="154">
        <v>3.5</v>
      </c>
      <c r="K96" s="156">
        <f t="shared" si="1"/>
        <v>125.906</v>
      </c>
      <c r="L96" s="153" t="s">
        <v>3</v>
      </c>
    </row>
    <row r="97" spans="1:12" ht="12.75">
      <c r="A97" s="158"/>
      <c r="B97" s="160" t="s">
        <v>152</v>
      </c>
      <c r="C97" s="154">
        <v>13.5</v>
      </c>
      <c r="D97" s="154">
        <v>8.14</v>
      </c>
      <c r="E97" s="157">
        <v>8.14</v>
      </c>
      <c r="F97" s="154"/>
      <c r="G97" s="154">
        <v>8.14</v>
      </c>
      <c r="H97" s="154">
        <v>13.5</v>
      </c>
      <c r="I97" s="154">
        <v>13.5</v>
      </c>
      <c r="J97" s="154">
        <v>3.5</v>
      </c>
      <c r="K97" s="156">
        <f t="shared" si="1"/>
        <v>261.37</v>
      </c>
      <c r="L97" s="153" t="s">
        <v>3</v>
      </c>
    </row>
    <row r="98" spans="1:12" ht="12.75">
      <c r="A98" s="158"/>
      <c r="B98" s="160" t="s">
        <v>153</v>
      </c>
      <c r="C98" s="154"/>
      <c r="D98" s="154"/>
      <c r="E98" s="157"/>
      <c r="F98" s="154"/>
      <c r="G98" s="154"/>
      <c r="H98" s="154"/>
      <c r="I98" s="154"/>
      <c r="J98" s="154"/>
      <c r="K98" s="156">
        <v>37.4</v>
      </c>
      <c r="L98" s="153" t="s">
        <v>3</v>
      </c>
    </row>
    <row r="99" spans="1:12" ht="12.75">
      <c r="A99" s="158"/>
      <c r="B99" s="160" t="s">
        <v>154</v>
      </c>
      <c r="C99" s="154">
        <v>3.63</v>
      </c>
      <c r="D99" s="154">
        <v>3.08</v>
      </c>
      <c r="E99" s="157"/>
      <c r="F99" s="154"/>
      <c r="G99" s="154"/>
      <c r="H99" s="154"/>
      <c r="I99" s="154"/>
      <c r="J99" s="154"/>
      <c r="K99" s="156">
        <f t="shared" si="1"/>
        <v>11.1804</v>
      </c>
      <c r="L99" s="153" t="s">
        <v>3</v>
      </c>
    </row>
    <row r="100" spans="1:12" ht="12.75">
      <c r="A100" s="161"/>
      <c r="B100" s="163" t="s">
        <v>155</v>
      </c>
      <c r="C100" s="154">
        <v>3.63</v>
      </c>
      <c r="D100" s="154">
        <v>3.08</v>
      </c>
      <c r="E100" s="157"/>
      <c r="F100" s="154"/>
      <c r="G100" s="154"/>
      <c r="H100" s="154"/>
      <c r="I100" s="154"/>
      <c r="J100" s="154"/>
      <c r="K100" s="156">
        <f t="shared" si="1"/>
        <v>11.1804</v>
      </c>
      <c r="L100" s="153" t="s">
        <v>3</v>
      </c>
    </row>
    <row r="101" spans="3:12" ht="12.75">
      <c r="C101" s="244" t="s">
        <v>156</v>
      </c>
      <c r="D101" s="245"/>
      <c r="E101" s="245"/>
      <c r="F101" s="245"/>
      <c r="G101" s="245"/>
      <c r="H101" s="245"/>
      <c r="I101" s="245"/>
      <c r="J101" s="245"/>
      <c r="K101" s="156">
        <f>SUM(K94:K100)</f>
        <v>604.1759999999999</v>
      </c>
      <c r="L101" s="153" t="s">
        <v>3</v>
      </c>
    </row>
    <row r="102" ht="12.75">
      <c r="E102" s="9"/>
    </row>
    <row r="103" spans="3:12" ht="15">
      <c r="C103" s="246" t="s">
        <v>157</v>
      </c>
      <c r="D103" s="246"/>
      <c r="E103" s="246"/>
      <c r="F103" s="246"/>
      <c r="G103" s="246"/>
      <c r="H103" s="246"/>
      <c r="I103" s="246"/>
      <c r="J103" s="246"/>
      <c r="K103" s="164">
        <f>K89+K101</f>
        <v>1624.5185</v>
      </c>
      <c r="L103" s="153" t="s">
        <v>3</v>
      </c>
    </row>
    <row r="104" ht="12.75">
      <c r="E104" s="9"/>
    </row>
    <row r="105" ht="13.5" thickBot="1">
      <c r="E105" s="9"/>
    </row>
    <row r="106" spans="1:12" ht="12.75">
      <c r="A106" s="176"/>
      <c r="B106" s="249" t="s">
        <v>159</v>
      </c>
      <c r="C106" s="249"/>
      <c r="D106" s="249"/>
      <c r="E106" s="53" t="s">
        <v>160</v>
      </c>
      <c r="F106" s="62"/>
      <c r="G106" s="53" t="s">
        <v>170</v>
      </c>
      <c r="H106" s="62"/>
      <c r="I106" s="62"/>
      <c r="J106" s="62"/>
      <c r="K106" s="62"/>
      <c r="L106" s="177"/>
    </row>
    <row r="107" spans="1:12" ht="12.75">
      <c r="A107" s="178"/>
      <c r="B107" s="250"/>
      <c r="C107" s="250"/>
      <c r="D107" s="250"/>
      <c r="E107" s="45" t="s">
        <v>161</v>
      </c>
      <c r="F107" s="9"/>
      <c r="G107" s="9">
        <v>9</v>
      </c>
      <c r="H107" s="9">
        <v>1.68</v>
      </c>
      <c r="I107" s="179">
        <f>G107*H107</f>
        <v>15.12</v>
      </c>
      <c r="J107" s="179" t="s">
        <v>3</v>
      </c>
      <c r="K107" s="9"/>
      <c r="L107" s="180"/>
    </row>
    <row r="108" spans="1:12" ht="12.75">
      <c r="A108" s="178"/>
      <c r="B108" s="250"/>
      <c r="C108" s="250"/>
      <c r="D108" s="250"/>
      <c r="E108" s="45" t="s">
        <v>162</v>
      </c>
      <c r="F108" s="9"/>
      <c r="G108" s="9">
        <v>1</v>
      </c>
      <c r="H108" s="9">
        <v>1.47</v>
      </c>
      <c r="I108" s="179">
        <f aca="true" t="shared" si="2" ref="I108:I115">G108*H108</f>
        <v>1.47</v>
      </c>
      <c r="J108" s="179" t="s">
        <v>3</v>
      </c>
      <c r="K108" s="9"/>
      <c r="L108" s="180"/>
    </row>
    <row r="109" spans="1:12" ht="12.75">
      <c r="A109" s="178"/>
      <c r="B109" s="250"/>
      <c r="C109" s="250"/>
      <c r="D109" s="250"/>
      <c r="E109" s="45" t="s">
        <v>163</v>
      </c>
      <c r="F109" s="9"/>
      <c r="G109" s="9">
        <v>1</v>
      </c>
      <c r="H109" s="9">
        <v>2.52</v>
      </c>
      <c r="I109" s="179">
        <f t="shared" si="2"/>
        <v>2.52</v>
      </c>
      <c r="J109" s="179" t="s">
        <v>3</v>
      </c>
      <c r="K109" s="9"/>
      <c r="L109" s="180"/>
    </row>
    <row r="110" spans="1:12" ht="12.75">
      <c r="A110" s="178"/>
      <c r="B110" s="250"/>
      <c r="C110" s="250"/>
      <c r="D110" s="250"/>
      <c r="E110" s="45" t="s">
        <v>164</v>
      </c>
      <c r="F110" s="9"/>
      <c r="G110" s="9">
        <v>1</v>
      </c>
      <c r="H110" s="9">
        <v>4.3</v>
      </c>
      <c r="I110" s="179">
        <f t="shared" si="2"/>
        <v>4.3</v>
      </c>
      <c r="J110" s="179" t="s">
        <v>3</v>
      </c>
      <c r="K110" s="9"/>
      <c r="L110" s="180"/>
    </row>
    <row r="111" spans="1:12" ht="12.75">
      <c r="A111" s="178"/>
      <c r="B111" s="250"/>
      <c r="C111" s="250"/>
      <c r="D111" s="250"/>
      <c r="E111" s="45" t="s">
        <v>165</v>
      </c>
      <c r="F111" s="9"/>
      <c r="G111" s="9">
        <v>2</v>
      </c>
      <c r="H111" s="9">
        <v>1.26</v>
      </c>
      <c r="I111" s="179">
        <f t="shared" si="2"/>
        <v>2.52</v>
      </c>
      <c r="J111" s="179" t="s">
        <v>3</v>
      </c>
      <c r="K111" s="9"/>
      <c r="L111" s="180"/>
    </row>
    <row r="112" spans="1:12" ht="12.75">
      <c r="A112" s="178"/>
      <c r="B112" s="250"/>
      <c r="C112" s="250"/>
      <c r="D112" s="250"/>
      <c r="E112" s="45" t="s">
        <v>166</v>
      </c>
      <c r="F112" s="9"/>
      <c r="G112" s="9">
        <v>1</v>
      </c>
      <c r="H112" s="9">
        <v>2.1</v>
      </c>
      <c r="I112" s="179">
        <f t="shared" si="2"/>
        <v>2.1</v>
      </c>
      <c r="J112" s="179" t="s">
        <v>3</v>
      </c>
      <c r="K112" s="9"/>
      <c r="L112" s="180"/>
    </row>
    <row r="113" spans="1:12" ht="12.75">
      <c r="A113" s="178"/>
      <c r="B113" s="250"/>
      <c r="C113" s="250"/>
      <c r="D113" s="250"/>
      <c r="E113" s="45" t="s">
        <v>167</v>
      </c>
      <c r="F113" s="9"/>
      <c r="G113" s="9">
        <v>4</v>
      </c>
      <c r="H113" s="9">
        <v>1.26</v>
      </c>
      <c r="I113" s="179">
        <f t="shared" si="2"/>
        <v>5.04</v>
      </c>
      <c r="J113" s="179" t="s">
        <v>3</v>
      </c>
      <c r="K113" s="9"/>
      <c r="L113" s="180"/>
    </row>
    <row r="114" spans="1:12" ht="12.75">
      <c r="A114" s="178"/>
      <c r="B114" s="250"/>
      <c r="C114" s="250"/>
      <c r="D114" s="250"/>
      <c r="E114" s="45" t="s">
        <v>168</v>
      </c>
      <c r="F114" s="9"/>
      <c r="G114" s="9">
        <v>11</v>
      </c>
      <c r="H114" s="9">
        <v>1.68</v>
      </c>
      <c r="I114" s="179">
        <f t="shared" si="2"/>
        <v>18.48</v>
      </c>
      <c r="J114" s="179" t="s">
        <v>3</v>
      </c>
      <c r="K114" s="9"/>
      <c r="L114" s="180"/>
    </row>
    <row r="115" spans="1:12" ht="12.75">
      <c r="A115" s="178"/>
      <c r="B115" s="250"/>
      <c r="C115" s="250"/>
      <c r="D115" s="250"/>
      <c r="E115" s="45" t="s">
        <v>169</v>
      </c>
      <c r="F115" s="9"/>
      <c r="G115" s="9">
        <v>1</v>
      </c>
      <c r="H115" s="9">
        <v>1.89</v>
      </c>
      <c r="I115" s="179">
        <f t="shared" si="2"/>
        <v>1.89</v>
      </c>
      <c r="J115" s="179" t="s">
        <v>3</v>
      </c>
      <c r="K115" s="9"/>
      <c r="L115" s="180"/>
    </row>
    <row r="116" spans="1:12" ht="15.75" thickBot="1">
      <c r="A116" s="181"/>
      <c r="B116" s="251"/>
      <c r="C116" s="251"/>
      <c r="D116" s="251"/>
      <c r="E116" s="247" t="s">
        <v>171</v>
      </c>
      <c r="F116" s="248"/>
      <c r="G116" s="248"/>
      <c r="H116" s="248"/>
      <c r="I116" s="136">
        <f>SUM(I107:I115)</f>
        <v>53.44</v>
      </c>
      <c r="J116" s="136">
        <v>2.5</v>
      </c>
      <c r="K116" s="182">
        <f>I116*J116</f>
        <v>133.6</v>
      </c>
      <c r="L116" s="137" t="s">
        <v>3</v>
      </c>
    </row>
    <row r="117" spans="1:12" ht="15">
      <c r="A117" s="198">
        <v>9</v>
      </c>
      <c r="B117" s="199" t="s">
        <v>173</v>
      </c>
      <c r="C117" s="185"/>
      <c r="D117" s="185"/>
      <c r="E117" s="195"/>
      <c r="F117" s="196"/>
      <c r="G117" s="196"/>
      <c r="H117" s="196"/>
      <c r="I117" s="179"/>
      <c r="J117" s="179"/>
      <c r="K117" s="197"/>
      <c r="L117" s="179"/>
    </row>
    <row r="118" spans="1:12" ht="15">
      <c r="A118" s="200" t="s">
        <v>174</v>
      </c>
      <c r="B118" s="201" t="s">
        <v>182</v>
      </c>
      <c r="C118" s="185">
        <v>14.72</v>
      </c>
      <c r="D118" s="185">
        <v>3.6</v>
      </c>
      <c r="E118" s="195">
        <f>C118*D118</f>
        <v>52.992000000000004</v>
      </c>
      <c r="F118" s="196"/>
      <c r="G118" s="195" t="s">
        <v>3</v>
      </c>
      <c r="H118" s="196"/>
      <c r="I118" s="179"/>
      <c r="J118" s="179"/>
      <c r="K118" s="197"/>
      <c r="L118" s="179"/>
    </row>
    <row r="119" spans="1:12" ht="26.25">
      <c r="A119" s="200" t="s">
        <v>175</v>
      </c>
      <c r="B119" s="201" t="s">
        <v>183</v>
      </c>
      <c r="C119" s="185">
        <v>14.72</v>
      </c>
      <c r="D119" s="185">
        <v>3.6</v>
      </c>
      <c r="E119" s="195">
        <f>C119*D119</f>
        <v>52.992000000000004</v>
      </c>
      <c r="F119" s="196"/>
      <c r="G119" s="195" t="s">
        <v>3</v>
      </c>
      <c r="H119" s="196"/>
      <c r="I119" s="179"/>
      <c r="J119" s="179"/>
      <c r="K119" s="197"/>
      <c r="L119" s="179"/>
    </row>
    <row r="120" spans="1:12" ht="15">
      <c r="A120" s="200" t="s">
        <v>176</v>
      </c>
      <c r="B120" s="201" t="s">
        <v>184</v>
      </c>
      <c r="C120" s="185">
        <v>14.72</v>
      </c>
      <c r="D120" s="185">
        <v>3.6</v>
      </c>
      <c r="E120" s="195">
        <f>C120*D120</f>
        <v>52.992000000000004</v>
      </c>
      <c r="F120" s="196"/>
      <c r="G120" s="195" t="s">
        <v>3</v>
      </c>
      <c r="H120" s="196"/>
      <c r="I120" s="179"/>
      <c r="J120" s="179"/>
      <c r="K120" s="197"/>
      <c r="L120" s="179"/>
    </row>
    <row r="121" spans="1:12" ht="26.25">
      <c r="A121" s="200" t="s">
        <v>177</v>
      </c>
      <c r="B121" s="201" t="s">
        <v>185</v>
      </c>
      <c r="C121" s="185">
        <v>14.72</v>
      </c>
      <c r="D121" s="185">
        <v>3.6</v>
      </c>
      <c r="E121" s="195">
        <f>C121*D121</f>
        <v>52.992000000000004</v>
      </c>
      <c r="F121" s="196"/>
      <c r="G121" s="195" t="s">
        <v>3</v>
      </c>
      <c r="H121" s="196"/>
      <c r="I121" s="179"/>
      <c r="J121" s="179"/>
      <c r="K121" s="197"/>
      <c r="L121" s="179"/>
    </row>
    <row r="122" spans="1:12" ht="26.25">
      <c r="A122" s="200" t="s">
        <v>178</v>
      </c>
      <c r="B122" s="201" t="s">
        <v>186</v>
      </c>
      <c r="C122" s="185" t="s">
        <v>190</v>
      </c>
      <c r="D122" s="185"/>
      <c r="E122" s="195"/>
      <c r="F122" s="196"/>
      <c r="G122" s="196"/>
      <c r="H122" s="196"/>
      <c r="I122" s="179"/>
      <c r="J122" s="179"/>
      <c r="K122" s="197"/>
      <c r="L122" s="179"/>
    </row>
    <row r="123" spans="1:12" ht="15">
      <c r="A123" s="200" t="s">
        <v>179</v>
      </c>
      <c r="B123" s="201" t="s">
        <v>80</v>
      </c>
      <c r="C123" s="185" t="s">
        <v>190</v>
      </c>
      <c r="D123" s="185"/>
      <c r="E123" s="195"/>
      <c r="F123" s="196"/>
      <c r="G123" s="196"/>
      <c r="H123" s="196"/>
      <c r="I123" s="179"/>
      <c r="J123" s="179"/>
      <c r="K123" s="197"/>
      <c r="L123" s="179"/>
    </row>
    <row r="124" spans="1:12" ht="26.25">
      <c r="A124" s="200" t="s">
        <v>180</v>
      </c>
      <c r="B124" s="201" t="s">
        <v>187</v>
      </c>
      <c r="C124" s="185" t="s">
        <v>191</v>
      </c>
      <c r="D124" s="185"/>
      <c r="E124" s="195"/>
      <c r="F124" s="196"/>
      <c r="G124" s="196"/>
      <c r="H124" s="196"/>
      <c r="I124" s="179"/>
      <c r="J124" s="179"/>
      <c r="K124" s="197"/>
      <c r="L124" s="179"/>
    </row>
    <row r="125" spans="1:12" ht="26.25">
      <c r="A125" s="200" t="s">
        <v>189</v>
      </c>
      <c r="B125" s="201" t="s">
        <v>188</v>
      </c>
      <c r="C125" s="195">
        <v>14.72</v>
      </c>
      <c r="D125" s="195">
        <v>3.6</v>
      </c>
      <c r="E125" s="195">
        <f>C125*D125</f>
        <v>52.992000000000004</v>
      </c>
      <c r="F125" s="196"/>
      <c r="G125" s="195" t="s">
        <v>3</v>
      </c>
      <c r="H125" s="196"/>
      <c r="I125" s="179"/>
      <c r="J125" s="179"/>
      <c r="K125" s="197"/>
      <c r="L125" s="179"/>
    </row>
    <row r="126" spans="1:12" ht="15">
      <c r="A126" s="9"/>
      <c r="B126" s="185"/>
      <c r="C126" s="185"/>
      <c r="D126" s="185"/>
      <c r="E126" s="195"/>
      <c r="F126" s="196"/>
      <c r="G126" s="196"/>
      <c r="H126" s="196"/>
      <c r="I126" s="179"/>
      <c r="J126" s="179"/>
      <c r="K126" s="197"/>
      <c r="L126" s="179"/>
    </row>
    <row r="127" spans="1:12" ht="15">
      <c r="A127" s="9"/>
      <c r="B127" s="185"/>
      <c r="C127" s="185"/>
      <c r="D127" s="185"/>
      <c r="E127" s="195"/>
      <c r="F127" s="196"/>
      <c r="G127" s="196"/>
      <c r="H127" s="196"/>
      <c r="I127" s="179"/>
      <c r="J127" s="179"/>
      <c r="K127" s="197"/>
      <c r="L127" s="179"/>
    </row>
    <row r="129" spans="1:12" ht="12.75">
      <c r="A129" s="224" t="s">
        <v>104</v>
      </c>
      <c r="B129" s="224"/>
      <c r="C129" s="224"/>
      <c r="D129" s="224"/>
      <c r="E129" s="224"/>
      <c r="F129" s="224"/>
      <c r="G129" s="224"/>
      <c r="H129" s="224"/>
      <c r="I129" s="224"/>
      <c r="J129" s="224"/>
      <c r="K129" s="224"/>
      <c r="L129" s="224"/>
    </row>
    <row r="133" spans="2:8" ht="12.75">
      <c r="B133" s="224"/>
      <c r="C133" s="224"/>
      <c r="D133" s="224"/>
      <c r="E133" s="224"/>
      <c r="F133" s="224"/>
      <c r="G133" s="224"/>
      <c r="H133" s="224"/>
    </row>
  </sheetData>
  <sheetProtection/>
  <mergeCells count="21">
    <mergeCell ref="A92:B92"/>
    <mergeCell ref="C103:J103"/>
    <mergeCell ref="E116:H116"/>
    <mergeCell ref="B106:D116"/>
    <mergeCell ref="E93:J93"/>
    <mergeCell ref="A71:B71"/>
    <mergeCell ref="A72:B72"/>
    <mergeCell ref="C73:D73"/>
    <mergeCell ref="E73:J73"/>
    <mergeCell ref="C89:J89"/>
    <mergeCell ref="C93:D93"/>
    <mergeCell ref="B133:H133"/>
    <mergeCell ref="A1:D1"/>
    <mergeCell ref="A2:D2"/>
    <mergeCell ref="A3:D3"/>
    <mergeCell ref="A4:D4"/>
    <mergeCell ref="A5:D5"/>
    <mergeCell ref="A6:D6"/>
    <mergeCell ref="A7:D7"/>
    <mergeCell ref="A129:L129"/>
    <mergeCell ref="C101:J10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2"/>
  <rowBreaks count="1" manualBreakCount="1">
    <brk id="12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/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/</dc:creator>
  <cp:keywords/>
  <dc:description/>
  <cp:lastModifiedBy>USUÁRIO</cp:lastModifiedBy>
  <cp:lastPrinted>2020-06-29T17:47:55Z</cp:lastPrinted>
  <dcterms:created xsi:type="dcterms:W3CDTF">2004-05-06T20:29:44Z</dcterms:created>
  <dcterms:modified xsi:type="dcterms:W3CDTF">2020-06-30T13:20:11Z</dcterms:modified>
  <cp:category/>
  <cp:version/>
  <cp:contentType/>
  <cp:contentStatus/>
</cp:coreProperties>
</file>